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cf-perko\OneDrive - cfla.gov.lv\VAN\IIA\21-27 SAM IIA\2131\IIA\28.06.2024\"/>
    </mc:Choice>
  </mc:AlternateContent>
  <xr:revisionPtr revIDLastSave="0" documentId="13_ncr:1_{8856DBFC-1BC5-4BE3-96EB-71EBA556CB66}" xr6:coauthVersionLast="47" xr6:coauthVersionMax="47" xr10:uidLastSave="{00000000-0000-0000-0000-000000000000}"/>
  <bookViews>
    <workbookView xWindow="345" yWindow="105" windowWidth="15795" windowHeight="13995" tabRatio="735" firstSheet="1" activeTab="2"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r:id="rId6"/>
    <sheet name="1.2.1.B. Partneris-1" sheetId="9" state="hidden" r:id="rId7"/>
    <sheet name="1.2.1.C. Partneris-1" sheetId="11"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9" i="32" l="1"/>
  <c r="D25" i="32"/>
  <c r="F25" i="32"/>
  <c r="H25" i="32"/>
  <c r="J25" i="32"/>
  <c r="L25" i="32"/>
  <c r="N25" i="32"/>
  <c r="P25" i="32"/>
  <c r="R25" i="32"/>
  <c r="B25" i="32"/>
  <c r="I34" i="23" l="1"/>
  <c r="J34" i="23"/>
  <c r="K34" i="23"/>
  <c r="L34" i="23"/>
  <c r="M34" i="23"/>
  <c r="N34" i="23"/>
  <c r="O34" i="23"/>
  <c r="P34" i="23"/>
  <c r="Q34" i="23"/>
  <c r="R34" i="23"/>
  <c r="S34" i="23"/>
  <c r="T34" i="23"/>
  <c r="U34" i="23"/>
  <c r="V34" i="23"/>
  <c r="W34" i="23"/>
  <c r="X34" i="23"/>
  <c r="Y34" i="23"/>
  <c r="Z34" i="23"/>
  <c r="AA34" i="23"/>
  <c r="AB34" i="23"/>
  <c r="AC34" i="23"/>
  <c r="AD34" i="23"/>
  <c r="AE34" i="23"/>
  <c r="AF34" i="23"/>
  <c r="AG34" i="23"/>
  <c r="AH34" i="23"/>
  <c r="AI34" i="23"/>
  <c r="AJ34" i="23"/>
  <c r="AK34" i="23"/>
  <c r="I35" i="23"/>
  <c r="J35" i="23"/>
  <c r="K35" i="23"/>
  <c r="L35" i="23"/>
  <c r="M35" i="23"/>
  <c r="N35" i="23"/>
  <c r="O35" i="23"/>
  <c r="P35" i="23"/>
  <c r="Q35" i="23"/>
  <c r="R35" i="23"/>
  <c r="S35" i="23"/>
  <c r="T35" i="23"/>
  <c r="U35" i="23"/>
  <c r="V35" i="23"/>
  <c r="W35" i="23"/>
  <c r="X35" i="23"/>
  <c r="Y35" i="23"/>
  <c r="Z35" i="23"/>
  <c r="AA35" i="23"/>
  <c r="AB35" i="23"/>
  <c r="AC35" i="23"/>
  <c r="AD35" i="23"/>
  <c r="AE35" i="23"/>
  <c r="AF35" i="23"/>
  <c r="AG35" i="23"/>
  <c r="AH35" i="23"/>
  <c r="AI35" i="23"/>
  <c r="AJ35" i="23"/>
  <c r="AK35" i="23"/>
  <c r="H35" i="23"/>
  <c r="H34" i="23"/>
  <c r="Q24" i="23"/>
  <c r="R24" i="23"/>
  <c r="S24" i="23"/>
  <c r="T24" i="23"/>
  <c r="U24" i="23"/>
  <c r="V24" i="23"/>
  <c r="W24" i="23"/>
  <c r="X24" i="23"/>
  <c r="Y24" i="23"/>
  <c r="Z24" i="23"/>
  <c r="AA24" i="23"/>
  <c r="AB24" i="23"/>
  <c r="AC24" i="23"/>
  <c r="AD24" i="23"/>
  <c r="AE24" i="23"/>
  <c r="AF24" i="23"/>
  <c r="AG24" i="23"/>
  <c r="AH24" i="23"/>
  <c r="AI24" i="23"/>
  <c r="AJ24" i="23"/>
  <c r="AK24" i="23"/>
  <c r="N28" i="7"/>
  <c r="M28" i="7"/>
  <c r="L28" i="7"/>
  <c r="K28" i="7"/>
  <c r="J28" i="7"/>
  <c r="I28" i="7"/>
  <c r="H28" i="7"/>
  <c r="G28" i="7"/>
  <c r="F28" i="7"/>
  <c r="E9" i="19" l="1"/>
  <c r="C13" i="20"/>
  <c r="D13" i="20"/>
  <c r="C14" i="20"/>
  <c r="D14" i="20"/>
  <c r="L254" i="26"/>
  <c r="L222" i="26"/>
  <c r="L256" i="32"/>
  <c r="L224" i="32"/>
  <c r="Q24" i="3"/>
  <c r="H24" i="4"/>
  <c r="E14" i="20" l="1"/>
  <c r="E13" i="20"/>
  <c r="H24" i="17"/>
  <c r="H13" i="17"/>
  <c r="H24" i="16"/>
  <c r="H24" i="15"/>
  <c r="H13" i="14"/>
  <c r="H24" i="14" s="1"/>
  <c r="H24" i="13"/>
  <c r="H24" i="11"/>
  <c r="H24" i="9"/>
  <c r="G10" i="9"/>
  <c r="H24" i="8"/>
  <c r="H24" i="3"/>
  <c r="H24" i="5"/>
  <c r="F26" i="7" l="1"/>
  <c r="H26" i="5"/>
  <c r="H29" i="5" s="1"/>
  <c r="C16" i="18"/>
  <c r="F49" i="28" l="1"/>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3" i="19"/>
  <c r="D32" i="19"/>
  <c r="D31" i="19"/>
  <c r="D30" i="19"/>
  <c r="D29" i="19"/>
  <c r="D28" i="19"/>
  <c r="D27" i="19"/>
  <c r="D26" i="19"/>
  <c r="D25" i="19"/>
  <c r="D24" i="19"/>
  <c r="D23" i="19"/>
  <c r="D22" i="19"/>
  <c r="D21" i="19"/>
  <c r="D20" i="19"/>
  <c r="D19" i="19"/>
  <c r="D18" i="19"/>
  <c r="D17" i="19"/>
  <c r="D16" i="19"/>
  <c r="D15" i="19"/>
  <c r="D14"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T35" i="19"/>
  <c r="AU35" i="19"/>
  <c r="AV35" i="19"/>
  <c r="AW35" i="19"/>
  <c r="AX35" i="19"/>
  <c r="AY35" i="19"/>
  <c r="AZ35" i="19"/>
  <c r="BA35" i="19"/>
  <c r="BB35" i="19"/>
  <c r="BC35" i="19"/>
  <c r="BD35" i="19"/>
  <c r="BE35" i="19"/>
  <c r="BF35" i="19"/>
  <c r="BG35" i="19"/>
  <c r="BH35" i="19"/>
  <c r="BI35" i="19"/>
  <c r="BJ35" i="19"/>
  <c r="BK35" i="19"/>
  <c r="BL35" i="19"/>
  <c r="BM35" i="19"/>
  <c r="BN35" i="19"/>
  <c r="AL37" i="19"/>
  <c r="AM37" i="19"/>
  <c r="AN37" i="19"/>
  <c r="AO37" i="19"/>
  <c r="AP37" i="19"/>
  <c r="AQ37" i="19"/>
  <c r="AR37" i="19"/>
  <c r="AS37" i="19"/>
  <c r="AT37" i="19"/>
  <c r="AU37" i="19"/>
  <c r="AV37" i="19"/>
  <c r="AW37" i="19"/>
  <c r="AX37" i="19"/>
  <c r="AZ37" i="19"/>
  <c r="BA37" i="19"/>
  <c r="BB37" i="19"/>
  <c r="BC37" i="19"/>
  <c r="BD37" i="19"/>
  <c r="BE37" i="19"/>
  <c r="BF37" i="19"/>
  <c r="BG37" i="19"/>
  <c r="BH37" i="19"/>
  <c r="BI37" i="19"/>
  <c r="BJ37" i="19"/>
  <c r="BK37" i="19"/>
  <c r="BL37" i="19"/>
  <c r="BM37"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7" i="19"/>
  <c r="AK39" i="19"/>
  <c r="AK40" i="19"/>
  <c r="AK5" i="19"/>
  <c r="AK8" i="19"/>
  <c r="AK9" i="19"/>
  <c r="C11" i="6"/>
  <c r="C12" i="6"/>
  <c r="C13" i="6"/>
  <c r="C14" i="6"/>
  <c r="C15" i="6"/>
  <c r="C10" i="6"/>
  <c r="D12" i="19" l="1"/>
  <c r="D11" i="19"/>
  <c r="D13" i="19"/>
  <c r="D10" i="19"/>
  <c r="D9" i="19"/>
  <c r="C28" i="25"/>
  <c r="D80" i="27" l="1"/>
  <c r="D81" i="27"/>
  <c r="D82" i="27"/>
  <c r="D83" i="27"/>
  <c r="D84" i="27"/>
  <c r="D85" i="27"/>
  <c r="D86" i="27"/>
  <c r="D87" i="27"/>
  <c r="D79" i="27"/>
  <c r="AA3" i="15"/>
  <c r="AA3" i="11"/>
  <c r="Q25" i="23" l="1"/>
  <c r="R25" i="23"/>
  <c r="S25" i="23"/>
  <c r="T25" i="23"/>
  <c r="U25" i="23"/>
  <c r="V25" i="23"/>
  <c r="W25" i="23"/>
  <c r="X25" i="23"/>
  <c r="Y25" i="23"/>
  <c r="Z25" i="23"/>
  <c r="AA25" i="23"/>
  <c r="AB25" i="23"/>
  <c r="AC25" i="23"/>
  <c r="AD25" i="23"/>
  <c r="AE25" i="23"/>
  <c r="AF25" i="23"/>
  <c r="AG25" i="23"/>
  <c r="AH25" i="23"/>
  <c r="AI25" i="23"/>
  <c r="AJ25" i="23"/>
  <c r="AK25" i="23"/>
  <c r="AI35" i="19" l="1"/>
  <c r="AH35" i="19"/>
  <c r="AG35" i="19"/>
  <c r="AF35" i="19"/>
  <c r="AE35" i="19"/>
  <c r="AD35" i="19"/>
  <c r="AC35" i="19"/>
  <c r="AB35" i="19"/>
  <c r="AA35" i="19"/>
  <c r="Z35" i="19"/>
  <c r="Y35" i="19"/>
  <c r="X35" i="19"/>
  <c r="W35" i="19"/>
  <c r="V35" i="19"/>
  <c r="U35" i="19"/>
  <c r="T35" i="19"/>
  <c r="S35" i="19"/>
  <c r="R35" i="19"/>
  <c r="Q35" i="19"/>
  <c r="P35" i="19"/>
  <c r="O35" i="19"/>
  <c r="X204" i="26" l="1"/>
  <c r="X206" i="32"/>
  <c r="X140" i="32"/>
  <c r="X138" i="26"/>
  <c r="D211" i="26" l="1"/>
  <c r="B211" i="26"/>
  <c r="P211" i="26"/>
  <c r="F211" i="26"/>
  <c r="R211" i="26"/>
  <c r="H211" i="26"/>
  <c r="J211" i="26"/>
  <c r="N211" i="26"/>
  <c r="L211" i="26"/>
  <c r="P145" i="26"/>
  <c r="R145" i="26"/>
  <c r="D145" i="26"/>
  <c r="B145" i="26"/>
  <c r="F145" i="26"/>
  <c r="H145" i="26"/>
  <c r="J145" i="26"/>
  <c r="L145" i="26"/>
  <c r="N145" i="26"/>
  <c r="AJ17" i="7"/>
  <c r="E50" i="28" l="1"/>
  <c r="G34" i="28"/>
  <c r="F34" i="28"/>
  <c r="E34" i="28"/>
  <c r="D34" i="28"/>
  <c r="E39" i="28" s="1"/>
  <c r="E52" i="28" l="1"/>
  <c r="E51" i="28"/>
  <c r="F50" i="28" s="1"/>
  <c r="E53" i="28" l="1"/>
  <c r="F52" i="28" l="1"/>
  <c r="F51" i="28"/>
  <c r="G50" i="28" s="1"/>
  <c r="G52" i="28" l="1"/>
  <c r="F53" i="28"/>
  <c r="G51" i="28" l="1"/>
  <c r="H50" i="28" l="1"/>
  <c r="H52" i="28" s="1"/>
  <c r="G53" i="28"/>
  <c r="H51" i="28" l="1"/>
  <c r="H53" i="28" s="1"/>
  <c r="I50" i="28" l="1"/>
  <c r="I51" i="28" s="1"/>
  <c r="I52" i="28" l="1"/>
  <c r="I53" i="28" s="1"/>
  <c r="J50" i="28"/>
  <c r="J51" i="28" s="1"/>
  <c r="K50" i="28" l="1"/>
  <c r="J52" i="28"/>
  <c r="J53" i="28" s="1"/>
  <c r="K51" i="28" l="1"/>
  <c r="L50" i="28" s="1"/>
  <c r="K52" i="28"/>
  <c r="K53" i="28" l="1"/>
  <c r="L51" i="28" l="1"/>
  <c r="M50" i="28" s="1"/>
  <c r="L52" i="28"/>
  <c r="M51" i="28" l="1"/>
  <c r="N50" i="28" s="1"/>
  <c r="L53" i="28"/>
  <c r="M52" i="28"/>
  <c r="M53" i="28" l="1"/>
  <c r="N51" i="28" l="1"/>
  <c r="O50" i="28" s="1"/>
  <c r="N52" i="28"/>
  <c r="N53" i="28" l="1"/>
  <c r="O52" i="28"/>
  <c r="O51" i="28"/>
  <c r="P50" i="28" s="1"/>
  <c r="O53" i="28" l="1"/>
  <c r="P51" i="28"/>
  <c r="Q50" i="28" s="1"/>
  <c r="Q52" i="28" l="1"/>
  <c r="P52" i="28"/>
  <c r="P53" i="28" s="1"/>
  <c r="Q51" i="28" l="1"/>
  <c r="R50" i="28" l="1"/>
  <c r="Q53" i="28"/>
  <c r="R52" i="28" l="1"/>
  <c r="R51" i="28"/>
  <c r="S50" i="28" s="1"/>
  <c r="S51" i="28" l="1"/>
  <c r="T50" i="28" s="1"/>
  <c r="S52" i="28"/>
  <c r="R53" i="28"/>
  <c r="S53" i="28" l="1"/>
  <c r="T52" i="28"/>
  <c r="T51" i="28"/>
  <c r="U50" i="28" s="1"/>
  <c r="U51" i="28" l="1"/>
  <c r="V50" i="28" s="1"/>
  <c r="U52" i="28"/>
  <c r="T53" i="28"/>
  <c r="V52" i="28" l="1"/>
  <c r="U53" i="28"/>
  <c r="V51" i="28"/>
  <c r="W50" i="28" s="1"/>
  <c r="V53" i="28" l="1"/>
  <c r="W52" i="28"/>
  <c r="W51" i="28"/>
  <c r="X50" i="28" s="1"/>
  <c r="W53" i="28" l="1"/>
  <c r="X52" i="28"/>
  <c r="X51" i="28" l="1"/>
  <c r="X53" i="28" l="1"/>
  <c r="Y50" i="28"/>
  <c r="Y52" i="28" s="1"/>
  <c r="Y51" i="28" l="1"/>
  <c r="Z50" i="28" s="1"/>
  <c r="Y53" i="28" l="1"/>
  <c r="Z52" i="28"/>
  <c r="Z51" i="28"/>
  <c r="Z53" i="28" l="1"/>
  <c r="AA50" i="28"/>
  <c r="AA51" i="28" s="1"/>
  <c r="AA52" i="28" l="1"/>
  <c r="AA53" i="28" s="1"/>
  <c r="AB50" i="28"/>
  <c r="AB51" i="28" s="1"/>
  <c r="AB52" i="28" l="1"/>
  <c r="AB53" i="28" s="1"/>
  <c r="AC50" i="28"/>
  <c r="AC51" i="28" s="1"/>
  <c r="AD50" i="28" l="1"/>
  <c r="AC52" i="28"/>
  <c r="AC53" i="28" s="1"/>
  <c r="AD51" i="28" l="1"/>
  <c r="AE50" i="28" s="1"/>
  <c r="AD52" i="28"/>
  <c r="AD53" i="28" l="1"/>
  <c r="AE52" i="28" l="1"/>
  <c r="AE51" i="28"/>
  <c r="AF50" i="28" s="1"/>
  <c r="AF52" i="28" l="1"/>
  <c r="AF51" i="28"/>
  <c r="AE53" i="28"/>
  <c r="AF53" i="28" l="1"/>
  <c r="AG50" i="28"/>
  <c r="AG52" i="28" s="1"/>
  <c r="AG51" i="28" l="1"/>
  <c r="AH50" i="28" s="1"/>
  <c r="AG53" i="28" l="1"/>
  <c r="AH51" i="28"/>
  <c r="AI50" i="28" s="1"/>
  <c r="AH52" i="28"/>
  <c r="AH53" i="28" l="1"/>
  <c r="AI51" i="28" l="1"/>
  <c r="AJ50" i="28" s="1"/>
  <c r="AI52" i="28"/>
  <c r="AI53" i="28" l="1"/>
  <c r="AJ52" i="28"/>
  <c r="AJ51" i="28"/>
  <c r="AK50" i="28" s="1"/>
  <c r="AI49" i="19"/>
  <c r="AI52" i="19"/>
  <c r="AI51" i="19"/>
  <c r="AI50" i="19"/>
  <c r="AJ53" i="28" l="1"/>
  <c r="E41" i="28"/>
  <c r="E56" i="28" s="1"/>
  <c r="F23" i="18" s="1"/>
  <c r="L74" i="26"/>
  <c r="L26" i="26"/>
  <c r="L76" i="32"/>
  <c r="L28"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AK52" i="28" l="1"/>
  <c r="AK51" i="28"/>
  <c r="AL50" i="28" s="1"/>
  <c r="E40" i="28"/>
  <c r="G35" i="27"/>
  <c r="AK53" i="28" l="1"/>
  <c r="F39" i="28"/>
  <c r="E42" i="28"/>
  <c r="E55" i="28"/>
  <c r="F40" i="28" l="1"/>
  <c r="G39" i="28" s="1"/>
  <c r="AL52" i="28"/>
  <c r="AL51" i="28"/>
  <c r="AM50" i="28" s="1"/>
  <c r="E57" i="28"/>
  <c r="F22" i="18"/>
  <c r="A5" i="26"/>
  <c r="B21" i="26"/>
  <c r="A286" i="32"/>
  <c r="A285" i="32"/>
  <c r="A284" i="32"/>
  <c r="T283" i="32"/>
  <c r="A283" i="32"/>
  <c r="A282" i="32"/>
  <c r="A281" i="32"/>
  <c r="A280" i="32"/>
  <c r="A279" i="32"/>
  <c r="T278" i="32"/>
  <c r="A278" i="32"/>
  <c r="T277" i="32"/>
  <c r="A277" i="32"/>
  <c r="T276" i="32"/>
  <c r="A276" i="32"/>
  <c r="A275" i="32"/>
  <c r="L272" i="32"/>
  <c r="F272" i="32"/>
  <c r="W272" i="32" s="1"/>
  <c r="B272" i="32"/>
  <c r="A270" i="32"/>
  <c r="A269" i="32"/>
  <c r="A268" i="32"/>
  <c r="T267" i="32"/>
  <c r="A267" i="32"/>
  <c r="A266" i="32"/>
  <c r="A265" i="32"/>
  <c r="A264" i="32"/>
  <c r="A263" i="32"/>
  <c r="T262" i="32"/>
  <c r="A262" i="32"/>
  <c r="T261" i="32"/>
  <c r="A261" i="32"/>
  <c r="T260" i="32"/>
  <c r="A260" i="32"/>
  <c r="A259" i="32"/>
  <c r="F256" i="32"/>
  <c r="W256" i="32" s="1"/>
  <c r="B256" i="32"/>
  <c r="A254" i="32"/>
  <c r="A253" i="32"/>
  <c r="A252" i="32"/>
  <c r="T251" i="32"/>
  <c r="A251" i="32"/>
  <c r="A250" i="32"/>
  <c r="A249" i="32"/>
  <c r="A248" i="32"/>
  <c r="A247" i="32"/>
  <c r="T246" i="32"/>
  <c r="A246" i="32"/>
  <c r="T245" i="32"/>
  <c r="A245" i="32"/>
  <c r="T244" i="32"/>
  <c r="A244" i="32"/>
  <c r="A243" i="32"/>
  <c r="L240" i="32"/>
  <c r="F240" i="32"/>
  <c r="W240" i="32" s="1"/>
  <c r="B240" i="32"/>
  <c r="A238" i="32"/>
  <c r="A237" i="32"/>
  <c r="A236" i="32"/>
  <c r="T235" i="32"/>
  <c r="A235" i="32"/>
  <c r="A234" i="32"/>
  <c r="A233" i="32"/>
  <c r="A232" i="32"/>
  <c r="A231" i="32"/>
  <c r="T230" i="32"/>
  <c r="A230" i="32"/>
  <c r="T229" i="32"/>
  <c r="A229" i="32"/>
  <c r="T228" i="32"/>
  <c r="A228" i="32"/>
  <c r="A227" i="32"/>
  <c r="F224" i="32"/>
  <c r="W224" i="32" s="1"/>
  <c r="B224" i="32"/>
  <c r="A220" i="32"/>
  <c r="A219" i="32"/>
  <c r="A218" i="32"/>
  <c r="A217" i="32"/>
  <c r="A216" i="32"/>
  <c r="A215" i="32"/>
  <c r="A214" i="32"/>
  <c r="A213" i="32"/>
  <c r="A212" i="32"/>
  <c r="A211" i="32"/>
  <c r="A210" i="32"/>
  <c r="A209" i="32"/>
  <c r="L206" i="32"/>
  <c r="F206" i="32"/>
  <c r="W206" i="32" s="1"/>
  <c r="B206" i="32"/>
  <c r="A204" i="32"/>
  <c r="A203" i="32"/>
  <c r="A202" i="32"/>
  <c r="T201" i="32"/>
  <c r="A201" i="32"/>
  <c r="A200" i="32"/>
  <c r="A199" i="32"/>
  <c r="A198" i="32"/>
  <c r="A197" i="32"/>
  <c r="T196" i="32"/>
  <c r="A196" i="32"/>
  <c r="T195" i="32"/>
  <c r="A195" i="32"/>
  <c r="T194" i="32"/>
  <c r="A194" i="32"/>
  <c r="A193" i="32"/>
  <c r="L190" i="32"/>
  <c r="F190" i="32"/>
  <c r="W190" i="32" s="1"/>
  <c r="B190" i="32"/>
  <c r="A188" i="32"/>
  <c r="A187" i="32"/>
  <c r="A186" i="32"/>
  <c r="T185" i="32"/>
  <c r="A185" i="32"/>
  <c r="A184" i="32"/>
  <c r="A183" i="32"/>
  <c r="A182" i="32"/>
  <c r="A181" i="32"/>
  <c r="A180" i="32"/>
  <c r="A179" i="32"/>
  <c r="A178" i="32"/>
  <c r="A177" i="32"/>
  <c r="F174" i="32"/>
  <c r="W174" i="32" s="1"/>
  <c r="B174" i="32"/>
  <c r="A172" i="32"/>
  <c r="A171" i="32"/>
  <c r="T170" i="32"/>
  <c r="A170" i="32"/>
  <c r="A169" i="32"/>
  <c r="A168" i="32"/>
  <c r="T167" i="32"/>
  <c r="A167" i="32"/>
  <c r="A166" i="32"/>
  <c r="A165" i="32"/>
  <c r="A164" i="32"/>
  <c r="A163" i="32"/>
  <c r="A162" i="32"/>
  <c r="A161" i="32"/>
  <c r="L158" i="32"/>
  <c r="F158" i="32"/>
  <c r="W158" i="32" s="1"/>
  <c r="B158" i="32"/>
  <c r="A154" i="32"/>
  <c r="A153" i="32"/>
  <c r="A152" i="32"/>
  <c r="A151" i="32"/>
  <c r="A150" i="32"/>
  <c r="A148" i="32"/>
  <c r="A147" i="32"/>
  <c r="A146" i="32"/>
  <c r="A145" i="32"/>
  <c r="A144" i="32"/>
  <c r="A143" i="32"/>
  <c r="L140" i="32"/>
  <c r="F140" i="32"/>
  <c r="W140" i="32" s="1"/>
  <c r="B140" i="32"/>
  <c r="A138" i="32"/>
  <c r="A137" i="32"/>
  <c r="A136" i="32"/>
  <c r="T135" i="32"/>
  <c r="A135" i="32"/>
  <c r="A134" i="32"/>
  <c r="A133" i="32"/>
  <c r="A132" i="32"/>
  <c r="A131" i="32"/>
  <c r="T130" i="32"/>
  <c r="A130" i="32"/>
  <c r="T129" i="32"/>
  <c r="A129" i="32"/>
  <c r="T128" i="32"/>
  <c r="A128" i="32"/>
  <c r="A127" i="32"/>
  <c r="L124" i="32"/>
  <c r="F124" i="32"/>
  <c r="W124" i="32" s="1"/>
  <c r="B124" i="32"/>
  <c r="A122" i="32"/>
  <c r="A121" i="32"/>
  <c r="A120" i="32"/>
  <c r="T119" i="32"/>
  <c r="A119" i="32"/>
  <c r="A118" i="32"/>
  <c r="A117" i="32"/>
  <c r="A116" i="32"/>
  <c r="A115" i="32"/>
  <c r="A114" i="32"/>
  <c r="A113" i="32"/>
  <c r="A112" i="32"/>
  <c r="A111" i="32"/>
  <c r="F108" i="32"/>
  <c r="W108" i="32" s="1"/>
  <c r="B108" i="32"/>
  <c r="A106" i="32"/>
  <c r="A105" i="32"/>
  <c r="A104" i="32"/>
  <c r="A103" i="32"/>
  <c r="A102" i="32"/>
  <c r="A101" i="32"/>
  <c r="A100" i="32"/>
  <c r="A99" i="32"/>
  <c r="A98" i="32"/>
  <c r="A97" i="32"/>
  <c r="A96" i="32"/>
  <c r="A95" i="32"/>
  <c r="L92" i="32"/>
  <c r="F92" i="32"/>
  <c r="W92" i="32" s="1"/>
  <c r="B92" i="32"/>
  <c r="A90" i="32"/>
  <c r="A89" i="32"/>
  <c r="A88" i="32"/>
  <c r="A87" i="32"/>
  <c r="A86" i="32"/>
  <c r="A85" i="32"/>
  <c r="A84" i="32"/>
  <c r="A83" i="32"/>
  <c r="A82" i="32"/>
  <c r="A81" i="32"/>
  <c r="A80" i="32"/>
  <c r="A79" i="32"/>
  <c r="F76" i="32"/>
  <c r="W76"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W44" i="32" s="1"/>
  <c r="B44" i="32"/>
  <c r="A42" i="32"/>
  <c r="A41" i="32"/>
  <c r="A40" i="32"/>
  <c r="A39" i="32"/>
  <c r="A38" i="32"/>
  <c r="A37" i="32"/>
  <c r="A36" i="32"/>
  <c r="A35" i="32"/>
  <c r="A34" i="32"/>
  <c r="A33" i="32"/>
  <c r="A32" i="32"/>
  <c r="A31" i="32"/>
  <c r="F28" i="32"/>
  <c r="W28" i="32" s="1"/>
  <c r="B28" i="32"/>
  <c r="N104" i="32" l="1"/>
  <c r="D103" i="32"/>
  <c r="L103" i="32"/>
  <c r="B103" i="32"/>
  <c r="J104" i="32"/>
  <c r="H103" i="32"/>
  <c r="L104" i="32"/>
  <c r="J103" i="32"/>
  <c r="R103" i="32"/>
  <c r="P104" i="32"/>
  <c r="F103" i="32"/>
  <c r="N103" i="32"/>
  <c r="R104" i="32"/>
  <c r="P103" i="32"/>
  <c r="D40" i="32"/>
  <c r="L40" i="32"/>
  <c r="B40" i="32"/>
  <c r="J39" i="32"/>
  <c r="R39" i="32"/>
  <c r="P39" i="32"/>
  <c r="F40" i="32"/>
  <c r="N40" i="32"/>
  <c r="D39" i="32"/>
  <c r="L39" i="32"/>
  <c r="B39" i="32"/>
  <c r="H39" i="32"/>
  <c r="H40" i="32"/>
  <c r="P40" i="32"/>
  <c r="F39" i="32"/>
  <c r="N39" i="32"/>
  <c r="R40" i="32"/>
  <c r="J40" i="32"/>
  <c r="D88" i="32"/>
  <c r="L88" i="32"/>
  <c r="B88" i="32"/>
  <c r="F88" i="32"/>
  <c r="N88" i="32"/>
  <c r="H88" i="32"/>
  <c r="P88" i="32"/>
  <c r="J88" i="32"/>
  <c r="R88" i="32"/>
  <c r="H217" i="32"/>
  <c r="P217" i="32"/>
  <c r="H218" i="32"/>
  <c r="P218" i="32"/>
  <c r="J217" i="32"/>
  <c r="R217" i="32"/>
  <c r="J218" i="32"/>
  <c r="R218" i="32"/>
  <c r="D217" i="32"/>
  <c r="L217" i="32"/>
  <c r="D218" i="32"/>
  <c r="L218" i="32"/>
  <c r="B218" i="32"/>
  <c r="N217" i="32"/>
  <c r="F218" i="32"/>
  <c r="N218" i="32"/>
  <c r="F217" i="32"/>
  <c r="B217" i="32"/>
  <c r="F55" i="28"/>
  <c r="G22" i="18" s="1"/>
  <c r="G40" i="28"/>
  <c r="H39" i="28" s="1"/>
  <c r="AL53" i="28"/>
  <c r="T40" i="32" l="1"/>
  <c r="N219" i="32"/>
  <c r="L219" i="32"/>
  <c r="F219" i="32"/>
  <c r="D219" i="32"/>
  <c r="J219" i="32"/>
  <c r="H219" i="32"/>
  <c r="R219" i="32"/>
  <c r="P219" i="32"/>
  <c r="J151" i="32"/>
  <c r="R151" i="32"/>
  <c r="D151" i="32"/>
  <c r="L151" i="32"/>
  <c r="B151" i="32"/>
  <c r="F151" i="32"/>
  <c r="N151" i="32"/>
  <c r="H151" i="32"/>
  <c r="P151" i="32"/>
  <c r="G55" i="28"/>
  <c r="H22" i="18" s="1"/>
  <c r="AM52" i="28"/>
  <c r="AM51" i="28"/>
  <c r="AN50" i="28" s="1"/>
  <c r="T88"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l="1"/>
  <c r="N29" i="7"/>
  <c r="L270" i="26"/>
  <c r="F270" i="26"/>
  <c r="W270" i="26" s="1"/>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AN51" i="28" l="1"/>
  <c r="AO50" i="28" s="1"/>
  <c r="AN52" i="28"/>
  <c r="AN53" i="28" l="1"/>
  <c r="AO52" i="28"/>
  <c r="AO51" i="28"/>
  <c r="T275" i="26"/>
  <c r="T276" i="26"/>
  <c r="T274" i="26"/>
  <c r="AO53" i="28" l="1"/>
  <c r="AP50" i="28"/>
  <c r="F254" i="26"/>
  <c r="W254" i="26" s="1"/>
  <c r="B254" i="26"/>
  <c r="F222" i="26"/>
  <c r="W222" i="26" s="1"/>
  <c r="B222" i="26"/>
  <c r="T261" i="26"/>
  <c r="T233" i="26"/>
  <c r="T229" i="26"/>
  <c r="L204" i="26"/>
  <c r="F204" i="26"/>
  <c r="W204" i="26" s="1"/>
  <c r="B204" i="26"/>
  <c r="F188" i="26"/>
  <c r="W188" i="26" s="1"/>
  <c r="B188" i="26"/>
  <c r="L188" i="26"/>
  <c r="F172" i="26"/>
  <c r="W172" i="26" s="1"/>
  <c r="B172" i="26"/>
  <c r="L156" i="26"/>
  <c r="F156" i="26"/>
  <c r="W156" i="26" s="1"/>
  <c r="B156" i="26"/>
  <c r="T211" i="26"/>
  <c r="T199" i="26"/>
  <c r="T197" i="26"/>
  <c r="T195" i="26"/>
  <c r="T194" i="26"/>
  <c r="T193" i="26"/>
  <c r="T192" i="26"/>
  <c r="T183" i="26"/>
  <c r="T179" i="26"/>
  <c r="T168" i="26"/>
  <c r="T165" i="26"/>
  <c r="T163" i="26"/>
  <c r="F138" i="26"/>
  <c r="W138" i="26" s="1"/>
  <c r="B138" i="26"/>
  <c r="L138" i="26"/>
  <c r="T145" i="26"/>
  <c r="F122" i="26"/>
  <c r="W122" i="26" s="1"/>
  <c r="B122" i="26"/>
  <c r="T133" i="26"/>
  <c r="T131" i="26"/>
  <c r="T129" i="26"/>
  <c r="T128" i="26"/>
  <c r="T127" i="26"/>
  <c r="T126" i="26"/>
  <c r="L122" i="26"/>
  <c r="T117" i="26"/>
  <c r="T113" i="26"/>
  <c r="F106" i="26"/>
  <c r="W106" i="26" s="1"/>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D86" i="26" l="1"/>
  <c r="L86" i="26"/>
  <c r="B86" i="26"/>
  <c r="F86" i="26"/>
  <c r="N86" i="26"/>
  <c r="H86" i="26"/>
  <c r="P86" i="26"/>
  <c r="J86" i="26"/>
  <c r="R86" i="26"/>
  <c r="D215" i="26"/>
  <c r="L215" i="26"/>
  <c r="D216" i="26"/>
  <c r="L216" i="26"/>
  <c r="B216" i="26"/>
  <c r="F215" i="26"/>
  <c r="F216" i="26"/>
  <c r="N216" i="26"/>
  <c r="B215" i="26"/>
  <c r="H215" i="26"/>
  <c r="P215" i="26"/>
  <c r="H216" i="26"/>
  <c r="P216" i="26"/>
  <c r="J215" i="26"/>
  <c r="R215" i="26"/>
  <c r="J216" i="26"/>
  <c r="N215" i="26"/>
  <c r="R216" i="26"/>
  <c r="D149" i="26"/>
  <c r="L149" i="26"/>
  <c r="B149" i="26"/>
  <c r="F149" i="26"/>
  <c r="N149" i="26"/>
  <c r="H149" i="26"/>
  <c r="P149" i="26"/>
  <c r="J149" i="26"/>
  <c r="R149" i="26"/>
  <c r="AP51" i="28"/>
  <c r="AQ50" i="28" s="1"/>
  <c r="AP52" i="28"/>
  <c r="T265" i="26"/>
  <c r="T67" i="26"/>
  <c r="W26" i="26"/>
  <c r="F217" i="26" l="1"/>
  <c r="J217" i="26"/>
  <c r="L217" i="26"/>
  <c r="H217" i="26"/>
  <c r="N217" i="26"/>
  <c r="D217" i="26"/>
  <c r="R217" i="26"/>
  <c r="P217" i="26"/>
  <c r="AP53" i="28"/>
  <c r="T86" i="26"/>
  <c r="T258" i="26"/>
  <c r="T260" i="26"/>
  <c r="T259" i="26"/>
  <c r="T228" i="26"/>
  <c r="T226" i="26"/>
  <c r="T227" i="26"/>
  <c r="AQ52" i="28" l="1"/>
  <c r="AQ51" i="28"/>
  <c r="AR50" i="28" s="1"/>
  <c r="T64" i="26"/>
  <c r="AQ53" i="28" l="1"/>
  <c r="AR52" i="28" l="1"/>
  <c r="AR51" i="28"/>
  <c r="AS50" i="28" s="1"/>
  <c r="A40" i="26"/>
  <c r="A33" i="26"/>
  <c r="A32" i="26"/>
  <c r="A31" i="26"/>
  <c r="A29" i="26"/>
  <c r="AR53" i="28" l="1"/>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s="1"/>
  <c r="AJ10" i="23"/>
  <c r="AK10" i="25" s="1"/>
  <c r="AI10" i="23"/>
  <c r="AJ10" i="25" s="1"/>
  <c r="AH10" i="23"/>
  <c r="AI10" i="25" s="1"/>
  <c r="AG10" i="23"/>
  <c r="AH10" i="25" s="1"/>
  <c r="AF10" i="23"/>
  <c r="AG10" i="25" s="1"/>
  <c r="AE10" i="23"/>
  <c r="AF10" i="25" s="1"/>
  <c r="AD10" i="23"/>
  <c r="AE10" i="25" s="1"/>
  <c r="AC10" i="23"/>
  <c r="AD10" i="25" s="1"/>
  <c r="AB10" i="23"/>
  <c r="AC10" i="25" s="1"/>
  <c r="AA10" i="23"/>
  <c r="AB10" i="25" s="1"/>
  <c r="Z10" i="23"/>
  <c r="AA10" i="25" s="1"/>
  <c r="Y10" i="23"/>
  <c r="Z10" i="25" s="1"/>
  <c r="X10" i="23"/>
  <c r="Y10" i="25" s="1"/>
  <c r="W10" i="23"/>
  <c r="X10" i="25" s="1"/>
  <c r="V10" i="23"/>
  <c r="W10" i="25" s="1"/>
  <c r="U10" i="23"/>
  <c r="V10" i="25" s="1"/>
  <c r="T10" i="23"/>
  <c r="U10" i="25" s="1"/>
  <c r="S10" i="23"/>
  <c r="T10" i="25" s="1"/>
  <c r="R10" i="23"/>
  <c r="S10" i="25" s="1"/>
  <c r="Q10" i="23"/>
  <c r="R10" i="25" s="1"/>
  <c r="P10" i="23"/>
  <c r="Q10" i="25" s="1"/>
  <c r="O10" i="23"/>
  <c r="P10" i="25" s="1"/>
  <c r="N10" i="23"/>
  <c r="O10" i="25" s="1"/>
  <c r="M10" i="23"/>
  <c r="N10" i="25" s="1"/>
  <c r="L10" i="23"/>
  <c r="M10" i="25" s="1"/>
  <c r="K10" i="23"/>
  <c r="L10" i="25" s="1"/>
  <c r="J10" i="23"/>
  <c r="K10" i="25" s="1"/>
  <c r="I10" i="23"/>
  <c r="J10" i="25" s="1"/>
  <c r="H10" i="23"/>
  <c r="P8" i="23"/>
  <c r="P26" i="23" s="1"/>
  <c r="Q24" i="25" s="1"/>
  <c r="H8" i="23"/>
  <c r="AS51" i="28" l="1"/>
  <c r="AT50" i="28" s="1"/>
  <c r="AS52" i="28"/>
  <c r="H26" i="23"/>
  <c r="I8" i="25"/>
  <c r="I10" i="25"/>
  <c r="G10" i="25" s="1"/>
  <c r="F10" i="23"/>
  <c r="AF24" i="24"/>
  <c r="AH38" i="24"/>
  <c r="O38" i="24"/>
  <c r="W38" i="24"/>
  <c r="AE38" i="24"/>
  <c r="Q38" i="24"/>
  <c r="Y38" i="24"/>
  <c r="AC24" i="24"/>
  <c r="AG38" i="24"/>
  <c r="R38" i="24"/>
  <c r="Z38" i="24"/>
  <c r="E12" i="24"/>
  <c r="E16" i="24"/>
  <c r="E21" i="24"/>
  <c r="E26" i="24"/>
  <c r="E30" i="24"/>
  <c r="E10" i="24"/>
  <c r="E14" i="24"/>
  <c r="E19" i="24"/>
  <c r="E23" i="24"/>
  <c r="E28" i="24"/>
  <c r="E32"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3" i="28" l="1"/>
  <c r="I24" i="25"/>
  <c r="E18" i="24"/>
  <c r="E24" i="24"/>
  <c r="E8" i="24"/>
  <c r="F18" i="24"/>
  <c r="F8" i="24"/>
  <c r="F24" i="24"/>
  <c r="AT52" i="28" l="1"/>
  <c r="AT51" i="28"/>
  <c r="G10" i="23"/>
  <c r="AT53" i="28" l="1"/>
  <c r="AU50" i="28"/>
  <c r="M38" i="19"/>
  <c r="AR38" i="19" s="1"/>
  <c r="N38" i="19"/>
  <c r="O38" i="19"/>
  <c r="P38" i="19"/>
  <c r="Q38" i="19"/>
  <c r="R38" i="19"/>
  <c r="S38" i="19"/>
  <c r="T38" i="19"/>
  <c r="U38" i="19"/>
  <c r="V38" i="19"/>
  <c r="W38" i="19"/>
  <c r="X38" i="19"/>
  <c r="Y38" i="19"/>
  <c r="Z38" i="19"/>
  <c r="AA38" i="19"/>
  <c r="AB38" i="19"/>
  <c r="AC38" i="19"/>
  <c r="AD38" i="19"/>
  <c r="AE38" i="19"/>
  <c r="AF38" i="19"/>
  <c r="AG38" i="19"/>
  <c r="AH38" i="19"/>
  <c r="AI38" i="19"/>
  <c r="G37" i="19"/>
  <c r="H37" i="24" s="1"/>
  <c r="H37" i="19"/>
  <c r="I37" i="24" s="1"/>
  <c r="I37" i="19"/>
  <c r="J37" i="24" s="1"/>
  <c r="J37" i="19"/>
  <c r="K37" i="24" s="1"/>
  <c r="K37" i="19"/>
  <c r="L37" i="24" s="1"/>
  <c r="L37" i="19"/>
  <c r="M37" i="24" s="1"/>
  <c r="M37" i="19"/>
  <c r="N37" i="24" s="1"/>
  <c r="N37" i="19"/>
  <c r="O37" i="24" s="1"/>
  <c r="O37" i="19"/>
  <c r="P37" i="24" s="1"/>
  <c r="P37" i="19"/>
  <c r="Q37" i="24" s="1"/>
  <c r="Q37" i="19"/>
  <c r="R37" i="24" s="1"/>
  <c r="R37" i="19"/>
  <c r="S37" i="24" s="1"/>
  <c r="S37" i="19"/>
  <c r="T37" i="24" s="1"/>
  <c r="U37" i="19"/>
  <c r="V37" i="24" s="1"/>
  <c r="V37" i="19"/>
  <c r="W37" i="24" s="1"/>
  <c r="W37" i="19"/>
  <c r="X37" i="24" s="1"/>
  <c r="X37" i="19"/>
  <c r="Y37" i="24" s="1"/>
  <c r="Y37" i="19"/>
  <c r="Z37" i="24" s="1"/>
  <c r="Z37" i="19"/>
  <c r="AA37" i="24" s="1"/>
  <c r="AA37" i="19"/>
  <c r="AB37" i="24" s="1"/>
  <c r="AB37" i="19"/>
  <c r="AC37" i="24" s="1"/>
  <c r="AC37" i="19"/>
  <c r="AD37" i="24" s="1"/>
  <c r="AD37" i="19"/>
  <c r="AE37" i="24" s="1"/>
  <c r="AE37" i="19"/>
  <c r="AF37" i="24" s="1"/>
  <c r="AF37" i="19"/>
  <c r="AG37" i="24" s="1"/>
  <c r="AG37" i="19"/>
  <c r="AH37" i="24" s="1"/>
  <c r="AH37" i="19"/>
  <c r="AI37" i="24" s="1"/>
  <c r="AI37" i="19"/>
  <c r="F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J37" i="24" l="1"/>
  <c r="BN37" i="19"/>
  <c r="AU51" i="28"/>
  <c r="AV50" i="28" s="1"/>
  <c r="AU52" i="28"/>
  <c r="G37" i="24"/>
  <c r="D76" i="27"/>
  <c r="E62" i="27" s="1"/>
  <c r="AU53" i="28" l="1"/>
  <c r="E70" i="27"/>
  <c r="E74" i="27"/>
  <c r="E64" i="27"/>
  <c r="E73" i="27"/>
  <c r="E69" i="27"/>
  <c r="E63" i="27"/>
  <c r="E72" i="27"/>
  <c r="E71" i="27"/>
  <c r="E66" i="27"/>
  <c r="E75" i="27"/>
  <c r="E67" i="27"/>
  <c r="E65" i="27"/>
  <c r="E68" i="27"/>
  <c r="F8" i="19"/>
  <c r="AV51" i="28" l="1"/>
  <c r="AW50" i="28" s="1"/>
  <c r="AV52" i="28"/>
  <c r="E76"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3" i="28" l="1"/>
  <c r="AW51" i="28"/>
  <c r="AX50" i="28" s="1"/>
  <c r="AW52" i="28"/>
  <c r="E18" i="19"/>
  <c r="AW53" i="28" l="1"/>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s="1"/>
  <c r="AH8" i="19"/>
  <c r="BM8" i="19" s="1"/>
  <c r="AG8" i="19"/>
  <c r="BL8" i="19" s="1"/>
  <c r="AF8" i="19"/>
  <c r="BK8" i="19" s="1"/>
  <c r="AE8" i="19"/>
  <c r="BJ8" i="19" s="1"/>
  <c r="AD8" i="19"/>
  <c r="BI8" i="19" s="1"/>
  <c r="AC8" i="19"/>
  <c r="BH8" i="19" s="1"/>
  <c r="AB8" i="19"/>
  <c r="BG8" i="19" s="1"/>
  <c r="AA8" i="19"/>
  <c r="BF8" i="19" s="1"/>
  <c r="Z8" i="19"/>
  <c r="BE8" i="19" s="1"/>
  <c r="Y8" i="19"/>
  <c r="BD8" i="19" s="1"/>
  <c r="X8" i="19"/>
  <c r="BC8" i="19" s="1"/>
  <c r="W8" i="19"/>
  <c r="BB8" i="19" s="1"/>
  <c r="V8" i="19"/>
  <c r="BA8" i="19" s="1"/>
  <c r="U8" i="19"/>
  <c r="AZ8" i="19" s="1"/>
  <c r="T8" i="19"/>
  <c r="AY8" i="19" s="1"/>
  <c r="S8" i="19"/>
  <c r="AX8" i="19" s="1"/>
  <c r="R8" i="19"/>
  <c r="AW8" i="19" s="1"/>
  <c r="Q8" i="19"/>
  <c r="AV8" i="19" s="1"/>
  <c r="P8" i="19"/>
  <c r="AU8" i="19" s="1"/>
  <c r="O8" i="19"/>
  <c r="AT8" i="19" s="1"/>
  <c r="N8" i="19"/>
  <c r="AS8" i="19" s="1"/>
  <c r="M8" i="19"/>
  <c r="AR8" i="19" s="1"/>
  <c r="L8" i="19"/>
  <c r="AQ8" i="19" s="1"/>
  <c r="K8" i="19"/>
  <c r="AP8" i="19" s="1"/>
  <c r="J8" i="19"/>
  <c r="AO8" i="19" s="1"/>
  <c r="I8" i="19"/>
  <c r="AN8" i="19" s="1"/>
  <c r="H8" i="19"/>
  <c r="AM8" i="19" s="1"/>
  <c r="AH20" i="18"/>
  <c r="AG20" i="18"/>
  <c r="AF20" i="18"/>
  <c r="AE20" i="18"/>
  <c r="AD20" i="18"/>
  <c r="AC20" i="18"/>
  <c r="AB20" i="18"/>
  <c r="AA20" i="18"/>
  <c r="Z20" i="18"/>
  <c r="Y20" i="18"/>
  <c r="X20" i="18"/>
  <c r="W20" i="18"/>
  <c r="V20" i="18"/>
  <c r="U20" i="18"/>
  <c r="T20" i="18"/>
  <c r="S20" i="18"/>
  <c r="R20" i="18"/>
  <c r="Q20" i="18"/>
  <c r="P20" i="18"/>
  <c r="O20" i="18"/>
  <c r="N20" i="18"/>
  <c r="AH17"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l="1"/>
  <c r="AX51" i="28"/>
  <c r="AY50" i="28" s="1"/>
  <c r="AX52" i="28"/>
  <c r="E8" i="19"/>
  <c r="E24" i="19"/>
  <c r="AX53" i="28" l="1"/>
  <c r="AY51" i="28"/>
  <c r="AZ50" i="28" s="1"/>
  <c r="AY52" i="28"/>
  <c r="I11" i="23"/>
  <c r="F41" i="28"/>
  <c r="I9" i="7"/>
  <c r="G29" i="7"/>
  <c r="I8" i="23" s="1"/>
  <c r="H29" i="7"/>
  <c r="J8" i="23" s="1"/>
  <c r="I29" i="7"/>
  <c r="K8" i="23" s="1"/>
  <c r="J29" i="7"/>
  <c r="L8" i="23" s="1"/>
  <c r="H5" i="3"/>
  <c r="H5" i="8"/>
  <c r="H5" i="9"/>
  <c r="H5" i="11"/>
  <c r="H5" i="13"/>
  <c r="H5" i="14"/>
  <c r="H5" i="15"/>
  <c r="H5" i="16"/>
  <c r="H5" i="17"/>
  <c r="H5" i="5"/>
  <c r="H5" i="4"/>
  <c r="AY53" i="28" l="1"/>
  <c r="F56" i="28"/>
  <c r="J11" i="25"/>
  <c r="F42" i="28"/>
  <c r="M8" i="25"/>
  <c r="L26" i="23"/>
  <c r="M24" i="25" s="1"/>
  <c r="L8" i="25"/>
  <c r="K26" i="23"/>
  <c r="L24" i="25" s="1"/>
  <c r="I26" i="23"/>
  <c r="J8" i="25"/>
  <c r="J26" i="23"/>
  <c r="K24" i="25" s="1"/>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J5" i="13"/>
  <c r="L5" i="13" s="1"/>
  <c r="N5" i="13" s="1"/>
  <c r="P5" i="13" s="1"/>
  <c r="R5" i="13" s="1"/>
  <c r="T5" i="13" s="1"/>
  <c r="V5" i="13" s="1"/>
  <c r="X5"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s="1"/>
  <c r="W13" i="16"/>
  <c r="V13" i="16"/>
  <c r="U13" i="16"/>
  <c r="T13" i="16"/>
  <c r="S13" i="16"/>
  <c r="R13" i="16"/>
  <c r="Q13" i="16"/>
  <c r="P13" i="16"/>
  <c r="P24" i="16" s="1"/>
  <c r="O13" i="16"/>
  <c r="N13" i="16"/>
  <c r="N24" i="16" s="1"/>
  <c r="M13" i="16"/>
  <c r="L13" i="16"/>
  <c r="K13" i="16"/>
  <c r="J13" i="16"/>
  <c r="I13" i="16"/>
  <c r="H13" i="16"/>
  <c r="G11" i="16"/>
  <c r="F11" i="16"/>
  <c r="G10" i="16"/>
  <c r="F10" i="16"/>
  <c r="G7" i="16"/>
  <c r="F7" i="16"/>
  <c r="D7" i="16" s="1"/>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D16" i="9" s="1"/>
  <c r="G15" i="9"/>
  <c r="F15" i="9"/>
  <c r="G14" i="9"/>
  <c r="F14" i="9"/>
  <c r="Y13" i="9"/>
  <c r="X13" i="9"/>
  <c r="W13" i="9"/>
  <c r="V13" i="9"/>
  <c r="U13" i="9"/>
  <c r="T13" i="9"/>
  <c r="S13" i="9"/>
  <c r="R13" i="9"/>
  <c r="Q13" i="9"/>
  <c r="P13" i="9"/>
  <c r="O13" i="9"/>
  <c r="N13" i="9"/>
  <c r="M13" i="9"/>
  <c r="L13" i="9"/>
  <c r="K13" i="9"/>
  <c r="J13" i="9"/>
  <c r="I13" i="9"/>
  <c r="H13" i="9"/>
  <c r="G11" i="9"/>
  <c r="F11" i="9"/>
  <c r="D11" i="9" s="1"/>
  <c r="F10" i="9"/>
  <c r="G7" i="9"/>
  <c r="F7" i="9"/>
  <c r="D7" i="9" s="1"/>
  <c r="J5" i="9"/>
  <c r="L5" i="9" s="1"/>
  <c r="N5" i="9" s="1"/>
  <c r="P5" i="9" s="1"/>
  <c r="R5" i="9" s="1"/>
  <c r="T5" i="9" s="1"/>
  <c r="V5" i="9" s="1"/>
  <c r="X5" i="9" s="1"/>
  <c r="G23" i="8"/>
  <c r="F23" i="8"/>
  <c r="G22" i="8"/>
  <c r="F22" i="8"/>
  <c r="G21" i="8"/>
  <c r="F21" i="8"/>
  <c r="G20" i="8"/>
  <c r="F20" i="8"/>
  <c r="G19" i="8"/>
  <c r="F19" i="8"/>
  <c r="G18" i="8"/>
  <c r="F18" i="8"/>
  <c r="G17" i="8"/>
  <c r="F17" i="8"/>
  <c r="G16" i="8"/>
  <c r="F16" i="8"/>
  <c r="G11" i="8"/>
  <c r="F11" i="8"/>
  <c r="G10" i="8"/>
  <c r="F10" i="8"/>
  <c r="G7" i="8"/>
  <c r="F7" i="8"/>
  <c r="J5" i="8"/>
  <c r="L5" i="8" s="1"/>
  <c r="N5" i="8" s="1"/>
  <c r="P5" i="8" s="1"/>
  <c r="R5" i="8" s="1"/>
  <c r="T5" i="8" s="1"/>
  <c r="V5" i="8" s="1"/>
  <c r="X5" i="8" s="1"/>
  <c r="D7" i="13" l="1"/>
  <c r="D11" i="17"/>
  <c r="D10" i="16"/>
  <c r="D7" i="14"/>
  <c r="D10" i="14"/>
  <c r="D17" i="13"/>
  <c r="D21" i="13"/>
  <c r="D7" i="11"/>
  <c r="D10" i="11"/>
  <c r="D18" i="8"/>
  <c r="AZ51" i="28"/>
  <c r="BA50" i="28" s="1"/>
  <c r="AZ52" i="28"/>
  <c r="D7" i="15"/>
  <c r="D11" i="14"/>
  <c r="D10" i="8"/>
  <c r="D22" i="8"/>
  <c r="F57" i="28"/>
  <c r="G23" i="18"/>
  <c r="D20" i="15"/>
  <c r="D10" i="15"/>
  <c r="D22" i="17"/>
  <c r="D22" i="13"/>
  <c r="P26" i="16"/>
  <c r="P27" i="16"/>
  <c r="X26" i="16"/>
  <c r="X27" i="16"/>
  <c r="G12" i="9"/>
  <c r="G9" i="17"/>
  <c r="R24" i="15"/>
  <c r="R26" i="15" s="1"/>
  <c r="G12" i="15"/>
  <c r="D11" i="8"/>
  <c r="L24" i="9"/>
  <c r="L27" i="9" s="1"/>
  <c r="F12" i="16"/>
  <c r="F8" i="16"/>
  <c r="R24" i="8"/>
  <c r="R26" i="8" s="1"/>
  <c r="Q24" i="14"/>
  <c r="N26" i="16"/>
  <c r="N27" i="16"/>
  <c r="J24" i="25"/>
  <c r="G41" i="28"/>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s="1"/>
  <c r="D17" i="14"/>
  <c r="D15" i="14"/>
  <c r="D17" i="11"/>
  <c r="D14" i="17"/>
  <c r="D18" i="14"/>
  <c r="D14" i="9"/>
  <c r="D10" i="9"/>
  <c r="S24" i="15"/>
  <c r="S26" i="15" s="1"/>
  <c r="D20" i="14"/>
  <c r="G13" i="9"/>
  <c r="L24" i="13"/>
  <c r="T24" i="13"/>
  <c r="T26" i="13" s="1"/>
  <c r="W24" i="11"/>
  <c r="N24" i="15"/>
  <c r="N26" i="15" s="1"/>
  <c r="D18" i="13"/>
  <c r="D18" i="11"/>
  <c r="D22" i="11"/>
  <c r="F12" i="9"/>
  <c r="V24" i="15"/>
  <c r="V26" i="15" s="1"/>
  <c r="G8" i="11"/>
  <c r="Q24" i="11"/>
  <c r="Y24" i="11"/>
  <c r="D18" i="9"/>
  <c r="D22" i="14"/>
  <c r="Y24" i="13"/>
  <c r="Y26" i="13" s="1"/>
  <c r="D11" i="13"/>
  <c r="F8" i="15"/>
  <c r="D16" i="14"/>
  <c r="P24" i="13"/>
  <c r="P26" i="13" s="1"/>
  <c r="X24" i="13"/>
  <c r="X26" i="13" s="1"/>
  <c r="F12" i="13"/>
  <c r="K24" i="11"/>
  <c r="S24" i="11"/>
  <c r="O24" i="11"/>
  <c r="Q24" i="9"/>
  <c r="Y24" i="15"/>
  <c r="Y26" i="15" s="1"/>
  <c r="K24" i="14"/>
  <c r="K27" i="14" s="1"/>
  <c r="S24" i="14"/>
  <c r="Y24" i="14"/>
  <c r="Q24" i="13"/>
  <c r="Q26" i="13" s="1"/>
  <c r="L24" i="11"/>
  <c r="T24" i="14"/>
  <c r="S24" i="8"/>
  <c r="S26" i="8" s="1"/>
  <c r="M24" i="14"/>
  <c r="M27" i="14" s="1"/>
  <c r="D16" i="11"/>
  <c r="O24" i="8"/>
  <c r="P24" i="8"/>
  <c r="P26" i="8" s="1"/>
  <c r="X24" i="8"/>
  <c r="X26" i="8" s="1"/>
  <c r="F12" i="8"/>
  <c r="K24" i="9"/>
  <c r="K27" i="9" s="1"/>
  <c r="S24" i="9"/>
  <c r="S27" i="9" s="1"/>
  <c r="D22" i="9"/>
  <c r="O24" i="17"/>
  <c r="H27" i="17"/>
  <c r="X24" i="17"/>
  <c r="J24" i="16"/>
  <c r="R24" i="16"/>
  <c r="G8" i="15"/>
  <c r="Q24" i="15"/>
  <c r="Q26" i="15" s="1"/>
  <c r="D18" i="15"/>
  <c r="D22" i="15"/>
  <c r="J24" i="14"/>
  <c r="J27" i="14" s="1"/>
  <c r="R24" i="14"/>
  <c r="N24" i="13"/>
  <c r="N26" i="13" s="1"/>
  <c r="V24" i="13"/>
  <c r="V26" i="13" s="1"/>
  <c r="D19" i="11"/>
  <c r="D23" i="11"/>
  <c r="D19" i="9"/>
  <c r="N24" i="9"/>
  <c r="N27" i="9" s="1"/>
  <c r="G12" i="14"/>
  <c r="D20" i="11"/>
  <c r="W24" i="9"/>
  <c r="K24" i="17"/>
  <c r="K27" i="17" s="1"/>
  <c r="S24" i="17"/>
  <c r="G13" i="17"/>
  <c r="V24" i="16"/>
  <c r="N24" i="14"/>
  <c r="N27" i="14" s="1"/>
  <c r="V24" i="14"/>
  <c r="J24" i="13"/>
  <c r="R24" i="13"/>
  <c r="R26" i="13" s="1"/>
  <c r="F13" i="13"/>
  <c r="D16" i="13"/>
  <c r="N24" i="11"/>
  <c r="N26" i="11" s="1"/>
  <c r="V24" i="11"/>
  <c r="V26" i="11" s="1"/>
  <c r="F12" i="17"/>
  <c r="T24" i="15"/>
  <c r="T26" i="15" s="1"/>
  <c r="T24" i="8"/>
  <c r="T26" i="8" s="1"/>
  <c r="F8" i="9"/>
  <c r="P24" i="9"/>
  <c r="P27" i="9" s="1"/>
  <c r="X24" i="9"/>
  <c r="X27" i="9" s="1"/>
  <c r="D17" i="9"/>
  <c r="F8" i="17"/>
  <c r="T24" i="17"/>
  <c r="U24" i="17"/>
  <c r="O24" i="16"/>
  <c r="W24" i="16"/>
  <c r="O24" i="14"/>
  <c r="W24" i="14"/>
  <c r="H27" i="14"/>
  <c r="I24" i="14"/>
  <c r="G12" i="13"/>
  <c r="I24" i="13"/>
  <c r="G12" i="8"/>
  <c r="D12" i="8" s="1"/>
  <c r="T24" i="9"/>
  <c r="T27" i="9" s="1"/>
  <c r="T24" i="11"/>
  <c r="T26" i="11" s="1"/>
  <c r="G13" i="8"/>
  <c r="V24" i="9"/>
  <c r="V27" i="9" s="1"/>
  <c r="G12" i="16"/>
  <c r="L24" i="15"/>
  <c r="F12" i="15"/>
  <c r="O24" i="9"/>
  <c r="O27" i="9" s="1"/>
  <c r="G8" i="9"/>
  <c r="Y24" i="9"/>
  <c r="G12" i="17"/>
  <c r="D20" i="17"/>
  <c r="O24" i="15"/>
  <c r="O26" i="15" s="1"/>
  <c r="W24" i="15"/>
  <c r="W26" i="15" s="1"/>
  <c r="D11" i="15"/>
  <c r="F13" i="15"/>
  <c r="D21" i="15"/>
  <c r="P24" i="14"/>
  <c r="X24" i="14"/>
  <c r="G9" i="14"/>
  <c r="D14" i="14"/>
  <c r="D10" i="13"/>
  <c r="P24" i="11"/>
  <c r="P26" i="11" s="1"/>
  <c r="X24" i="11"/>
  <c r="X26" i="11" s="1"/>
  <c r="G9" i="11"/>
  <c r="D11" i="11"/>
  <c r="K24" i="15"/>
  <c r="L24" i="14"/>
  <c r="L27" i="14" s="1"/>
  <c r="F12" i="14"/>
  <c r="K24" i="8"/>
  <c r="D104" i="32" s="1"/>
  <c r="U24" i="14"/>
  <c r="L24" i="8"/>
  <c r="W24" i="8"/>
  <c r="W26" i="8" s="1"/>
  <c r="N24" i="17"/>
  <c r="V24" i="17"/>
  <c r="F13" i="17"/>
  <c r="G8" i="16"/>
  <c r="I24" i="15"/>
  <c r="G8" i="14"/>
  <c r="M24" i="13"/>
  <c r="U24" i="13"/>
  <c r="U26" i="13" s="1"/>
  <c r="F12" i="11"/>
  <c r="F9" i="8"/>
  <c r="F9" i="9"/>
  <c r="H27" i="9"/>
  <c r="F9" i="16"/>
  <c r="F9" i="14"/>
  <c r="F9" i="15"/>
  <c r="F9" i="13"/>
  <c r="F9" i="11"/>
  <c r="F9" i="17"/>
  <c r="D23" i="8"/>
  <c r="D23" i="15"/>
  <c r="D23" i="16"/>
  <c r="G13" i="15"/>
  <c r="F13" i="16"/>
  <c r="G13" i="14"/>
  <c r="F13" i="9"/>
  <c r="G13" i="16"/>
  <c r="F13" i="14"/>
  <c r="G13" i="13"/>
  <c r="I24" i="11"/>
  <c r="M24" i="17"/>
  <c r="M27" i="17" s="1"/>
  <c r="I24" i="9"/>
  <c r="I27" i="9" s="1"/>
  <c r="J24" i="9"/>
  <c r="J27" i="9" s="1"/>
  <c r="G8" i="17"/>
  <c r="L24" i="16"/>
  <c r="P24" i="17"/>
  <c r="S24" i="16"/>
  <c r="I24" i="17"/>
  <c r="Q24" i="17"/>
  <c r="Y24" i="17"/>
  <c r="F8" i="14"/>
  <c r="K24" i="16"/>
  <c r="K27" i="16" s="1"/>
  <c r="G9" i="16"/>
  <c r="R24" i="9"/>
  <c r="R27" i="9" s="1"/>
  <c r="W24" i="17"/>
  <c r="T24" i="16"/>
  <c r="M24" i="9"/>
  <c r="M27" i="9" s="1"/>
  <c r="U24" i="9"/>
  <c r="G9" i="9"/>
  <c r="D10" i="17"/>
  <c r="D15" i="17"/>
  <c r="I24" i="16"/>
  <c r="Q24" i="16"/>
  <c r="Y24" i="16"/>
  <c r="P24" i="15"/>
  <c r="P26" i="15" s="1"/>
  <c r="X24" i="15"/>
  <c r="X26" i="15" s="1"/>
  <c r="F13" i="11"/>
  <c r="D7" i="17"/>
  <c r="O24" i="13"/>
  <c r="O26" i="13" s="1"/>
  <c r="W24" i="13"/>
  <c r="W26" i="13" s="1"/>
  <c r="M24" i="11"/>
  <c r="U24" i="11"/>
  <c r="G13" i="11"/>
  <c r="G12" i="11"/>
  <c r="J24" i="17"/>
  <c r="J27" i="17" s="1"/>
  <c r="R24" i="17"/>
  <c r="M24" i="16"/>
  <c r="M27" i="16" s="1"/>
  <c r="U24" i="16"/>
  <c r="D11" i="16"/>
  <c r="D19" i="15"/>
  <c r="G9" i="13"/>
  <c r="M24" i="15"/>
  <c r="U24" i="15"/>
  <c r="U26" i="15" s="1"/>
  <c r="G9" i="15"/>
  <c r="K24" i="13"/>
  <c r="S24" i="13"/>
  <c r="S26" i="13" s="1"/>
  <c r="D14" i="16"/>
  <c r="D17" i="15"/>
  <c r="J24" i="11"/>
  <c r="R24" i="11"/>
  <c r="R26" i="11" s="1"/>
  <c r="F8" i="11"/>
  <c r="D8" i="11" s="1"/>
  <c r="F8" i="13"/>
  <c r="D8" i="13" s="1"/>
  <c r="M24" i="8"/>
  <c r="F104" i="32" s="1"/>
  <c r="U24" i="8"/>
  <c r="U26" i="8" s="1"/>
  <c r="D7" i="8"/>
  <c r="N24" i="8"/>
  <c r="N26" i="8" s="1"/>
  <c r="V24" i="8"/>
  <c r="V26" i="8" s="1"/>
  <c r="F13" i="8"/>
  <c r="D19" i="8"/>
  <c r="G9" i="8"/>
  <c r="I24" i="8"/>
  <c r="B104" i="32" s="1"/>
  <c r="Q24" i="8"/>
  <c r="Q26" i="8" s="1"/>
  <c r="Y24" i="8"/>
  <c r="Y26" i="8" s="1"/>
  <c r="F8" i="8"/>
  <c r="G8" i="8"/>
  <c r="O26" i="8" l="1"/>
  <c r="H104" i="32"/>
  <c r="T104" i="32" s="1"/>
  <c r="I27" i="14"/>
  <c r="I26" i="14"/>
  <c r="I29" i="14" s="1"/>
  <c r="D9" i="16"/>
  <c r="D12" i="15"/>
  <c r="D12" i="9"/>
  <c r="AZ53" i="28"/>
  <c r="D8" i="16"/>
  <c r="D12" i="17"/>
  <c r="D9" i="15"/>
  <c r="J11" i="23"/>
  <c r="K11" i="25" s="1"/>
  <c r="D9" i="8"/>
  <c r="L27" i="16"/>
  <c r="J27" i="16"/>
  <c r="H27" i="16"/>
  <c r="J26" i="15"/>
  <c r="I26" i="15"/>
  <c r="U27" i="16"/>
  <c r="U26" i="16"/>
  <c r="J151" i="26"/>
  <c r="Q26" i="11"/>
  <c r="Q27" i="14"/>
  <c r="Q26" i="14"/>
  <c r="Q29" i="14" s="1"/>
  <c r="Y27" i="16"/>
  <c r="Y26" i="16"/>
  <c r="Y27" i="17"/>
  <c r="Y26" i="17"/>
  <c r="U27" i="14"/>
  <c r="U26" i="14"/>
  <c r="U29" i="14" s="1"/>
  <c r="Q27" i="9"/>
  <c r="Q26" i="9"/>
  <c r="Q29" i="9" s="1"/>
  <c r="R26" i="17"/>
  <c r="R27" i="17"/>
  <c r="Q27" i="16"/>
  <c r="Q26" i="16"/>
  <c r="W27" i="17"/>
  <c r="W26" i="17"/>
  <c r="Q27" i="17"/>
  <c r="Q26" i="17"/>
  <c r="W27" i="16"/>
  <c r="W26" i="16"/>
  <c r="X26" i="17"/>
  <c r="X27" i="17"/>
  <c r="L26" i="9"/>
  <c r="L29" i="9" s="1"/>
  <c r="G56" i="28"/>
  <c r="U27" i="9"/>
  <c r="U26" i="9"/>
  <c r="U29" i="9" s="1"/>
  <c r="W27" i="14"/>
  <c r="W26" i="14"/>
  <c r="W29" i="14" s="1"/>
  <c r="V26" i="14"/>
  <c r="V29" i="14" s="1"/>
  <c r="V27" i="14"/>
  <c r="R26" i="16"/>
  <c r="R27" i="16"/>
  <c r="R151" i="26"/>
  <c r="Y26" i="11"/>
  <c r="O26" i="14"/>
  <c r="O29" i="14" s="1"/>
  <c r="O27" i="14"/>
  <c r="W27" i="9"/>
  <c r="W26" i="9"/>
  <c r="W29" i="9" s="1"/>
  <c r="T26" i="16"/>
  <c r="T27" i="16"/>
  <c r="T26" i="14"/>
  <c r="T29" i="14" s="1"/>
  <c r="T27" i="14"/>
  <c r="I26" i="16"/>
  <c r="I27" i="16"/>
  <c r="I26" i="17"/>
  <c r="I27" i="17"/>
  <c r="D12" i="16"/>
  <c r="D12" i="13"/>
  <c r="O26" i="16"/>
  <c r="O27" i="16"/>
  <c r="P151" i="26"/>
  <c r="W26" i="11"/>
  <c r="S26" i="16"/>
  <c r="S27" i="16"/>
  <c r="X26" i="14"/>
  <c r="X29" i="14" s="1"/>
  <c r="X27" i="14"/>
  <c r="U27" i="17"/>
  <c r="U26" i="17"/>
  <c r="V26" i="16"/>
  <c r="V27" i="16"/>
  <c r="O26" i="17"/>
  <c r="O27" i="17"/>
  <c r="Y27" i="14"/>
  <c r="Y26" i="14"/>
  <c r="Y29" i="14" s="1"/>
  <c r="O26" i="11"/>
  <c r="H151" i="26"/>
  <c r="P26" i="17"/>
  <c r="P27" i="17"/>
  <c r="V26" i="17"/>
  <c r="V27" i="17"/>
  <c r="P26" i="14"/>
  <c r="P29" i="14" s="1"/>
  <c r="P27" i="14"/>
  <c r="T26" i="17"/>
  <c r="T27" i="17"/>
  <c r="R26" i="14"/>
  <c r="R29" i="14" s="1"/>
  <c r="R27" i="14"/>
  <c r="S26" i="11"/>
  <c r="L151" i="26"/>
  <c r="N151" i="26"/>
  <c r="U26" i="11"/>
  <c r="N26" i="17"/>
  <c r="N27" i="17"/>
  <c r="Y27" i="9"/>
  <c r="Y26" i="9"/>
  <c r="Y29" i="9" s="1"/>
  <c r="S26" i="17"/>
  <c r="S27" i="17"/>
  <c r="S26" i="14"/>
  <c r="S29" i="14" s="1"/>
  <c r="S27" i="14"/>
  <c r="J26" i="8"/>
  <c r="I26" i="8"/>
  <c r="H26" i="8"/>
  <c r="H40" i="28"/>
  <c r="I39" i="28" s="1"/>
  <c r="H41" i="28"/>
  <c r="H56" i="28" s="1"/>
  <c r="I23" i="18" s="1"/>
  <c r="G42" i="28"/>
  <c r="H26" i="13"/>
  <c r="D151" i="26"/>
  <c r="F151" i="26"/>
  <c r="N26" i="14"/>
  <c r="N29" i="14" s="1"/>
  <c r="M26" i="17"/>
  <c r="L26" i="17"/>
  <c r="K26" i="17"/>
  <c r="J26" i="17"/>
  <c r="M26" i="16"/>
  <c r="L26" i="16"/>
  <c r="K26" i="16"/>
  <c r="J26" i="16"/>
  <c r="M26" i="15"/>
  <c r="M26" i="14"/>
  <c r="M29" i="14" s="1"/>
  <c r="M26" i="13"/>
  <c r="L26" i="13"/>
  <c r="M26" i="11"/>
  <c r="L26" i="11"/>
  <c r="M26" i="9"/>
  <c r="M29" i="9" s="1"/>
  <c r="M26" i="8"/>
  <c r="L26" i="8"/>
  <c r="K26" i="8"/>
  <c r="L26" i="15"/>
  <c r="K26" i="15"/>
  <c r="H26" i="15"/>
  <c r="K26" i="14"/>
  <c r="K29" i="14" s="1"/>
  <c r="L26" i="14"/>
  <c r="L29" i="14" s="1"/>
  <c r="J26" i="14"/>
  <c r="J29" i="14" s="1"/>
  <c r="J26" i="13"/>
  <c r="I26" i="13"/>
  <c r="K26" i="13"/>
  <c r="H26" i="11"/>
  <c r="K26" i="11"/>
  <c r="J26" i="11"/>
  <c r="I26" i="11"/>
  <c r="K26" i="9"/>
  <c r="K29" i="9" s="1"/>
  <c r="I26" i="9"/>
  <c r="I29" i="9" s="1"/>
  <c r="G24" i="17"/>
  <c r="H26" i="17"/>
  <c r="H26" i="16"/>
  <c r="G24" i="16"/>
  <c r="D13" i="16"/>
  <c r="H26" i="14"/>
  <c r="H29" i="14" s="1"/>
  <c r="D13" i="13"/>
  <c r="D13" i="11"/>
  <c r="H26" i="9"/>
  <c r="H29" i="9" s="1"/>
  <c r="D13" i="9"/>
  <c r="F24" i="9"/>
  <c r="G24" i="8"/>
  <c r="D13" i="8"/>
  <c r="R26" i="9"/>
  <c r="R29" i="9" s="1"/>
  <c r="G24" i="9"/>
  <c r="T26" i="9"/>
  <c r="T29" i="9" s="1"/>
  <c r="G24" i="14"/>
  <c r="O26" i="9"/>
  <c r="O29" i="9" s="1"/>
  <c r="S26" i="9"/>
  <c r="S29" i="9" s="1"/>
  <c r="G24" i="11"/>
  <c r="G24" i="15"/>
  <c r="X26" i="9"/>
  <c r="X29" i="9" s="1"/>
  <c r="P26" i="9"/>
  <c r="P29" i="9" s="1"/>
  <c r="D12" i="14"/>
  <c r="V26" i="9"/>
  <c r="V29" i="9" s="1"/>
  <c r="N26" i="9"/>
  <c r="N29" i="9" s="1"/>
  <c r="J26" i="9"/>
  <c r="J29" i="9" s="1"/>
  <c r="D8" i="15"/>
  <c r="D9" i="13"/>
  <c r="D12" i="11"/>
  <c r="D8" i="9"/>
  <c r="F24" i="16"/>
  <c r="F24" i="13"/>
  <c r="F24" i="8"/>
  <c r="G24" i="13"/>
  <c r="D9" i="9"/>
  <c r="D13" i="15"/>
  <c r="F24" i="15"/>
  <c r="D13" i="17"/>
  <c r="D9" i="14"/>
  <c r="F24" i="14"/>
  <c r="D9" i="11"/>
  <c r="F24" i="11"/>
  <c r="D9" i="17"/>
  <c r="F24" i="17"/>
  <c r="D13" i="14"/>
  <c r="D8" i="17"/>
  <c r="D8" i="14"/>
  <c r="D8" i="8"/>
  <c r="BA51" i="28" l="1"/>
  <c r="BB50" i="28" s="1"/>
  <c r="BA52" i="28"/>
  <c r="G57" i="28"/>
  <c r="H23" i="18"/>
  <c r="H55" i="28"/>
  <c r="D24" i="15"/>
  <c r="D24" i="9"/>
  <c r="D24" i="17"/>
  <c r="D24" i="16"/>
  <c r="E14" i="16" s="1"/>
  <c r="D24" i="14"/>
  <c r="D24" i="13"/>
  <c r="D24" i="8"/>
  <c r="D24" i="11"/>
  <c r="E18" i="11" s="1"/>
  <c r="E22" i="17" l="1"/>
  <c r="E8" i="13"/>
  <c r="E12" i="9"/>
  <c r="E21" i="8"/>
  <c r="BA53" i="28"/>
  <c r="BB51" i="28"/>
  <c r="BB52" i="28"/>
  <c r="K11" i="23"/>
  <c r="L11" i="25" s="1"/>
  <c r="H57" i="28"/>
  <c r="I22" i="18"/>
  <c r="L11" i="23" s="1"/>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F23" i="5"/>
  <c r="G22" i="5"/>
  <c r="F22" i="5"/>
  <c r="G21" i="5"/>
  <c r="F21" i="5"/>
  <c r="G20" i="5"/>
  <c r="F20" i="5"/>
  <c r="G19" i="5"/>
  <c r="F19" i="5"/>
  <c r="G18" i="5"/>
  <c r="F18" i="5"/>
  <c r="G17" i="5"/>
  <c r="F17" i="5"/>
  <c r="F16" i="5"/>
  <c r="D16" i="5" s="1"/>
  <c r="G15" i="5"/>
  <c r="F15" i="5"/>
  <c r="G14" i="5"/>
  <c r="F14" i="5"/>
  <c r="Y13" i="5"/>
  <c r="X13" i="5"/>
  <c r="W13" i="5"/>
  <c r="V13" i="5"/>
  <c r="U13" i="5"/>
  <c r="T13" i="5"/>
  <c r="S13" i="5"/>
  <c r="R13" i="5"/>
  <c r="Q13" i="5"/>
  <c r="P13" i="5"/>
  <c r="O13" i="5"/>
  <c r="N13" i="5"/>
  <c r="M13" i="5"/>
  <c r="L13" i="5"/>
  <c r="K13" i="5"/>
  <c r="J13" i="5"/>
  <c r="I13" i="5"/>
  <c r="H13" i="5"/>
  <c r="G11" i="5"/>
  <c r="F11" i="5"/>
  <c r="G10" i="5"/>
  <c r="F10" i="5"/>
  <c r="G7" i="5"/>
  <c r="F7" i="5"/>
  <c r="J5" i="5"/>
  <c r="L5" i="5" s="1"/>
  <c r="N5" i="5" s="1"/>
  <c r="P5" i="5" s="1"/>
  <c r="R5" i="5" s="1"/>
  <c r="T5" i="5" s="1"/>
  <c r="V5" i="5" s="1"/>
  <c r="X5" i="5" s="1"/>
  <c r="J5" i="4"/>
  <c r="D22" i="3" l="1"/>
  <c r="D7" i="3"/>
  <c r="D11" i="3"/>
  <c r="BB53" i="28"/>
  <c r="F8" i="5"/>
  <c r="D11" i="5"/>
  <c r="D10" i="3"/>
  <c r="G9" i="5"/>
  <c r="D21" i="3"/>
  <c r="U24" i="3"/>
  <c r="U26" i="3" s="1"/>
  <c r="F12" i="5"/>
  <c r="V24" i="3"/>
  <c r="V26" i="3" s="1"/>
  <c r="G12" i="5"/>
  <c r="O24" i="3"/>
  <c r="O26" i="3" s="1"/>
  <c r="W24" i="3"/>
  <c r="W26" i="3" s="1"/>
  <c r="N24" i="3"/>
  <c r="N26" i="3" s="1"/>
  <c r="F9" i="3"/>
  <c r="S24" i="5"/>
  <c r="P24" i="3"/>
  <c r="P26" i="3" s="1"/>
  <c r="X24" i="3"/>
  <c r="X26" i="3" s="1"/>
  <c r="G12" i="3"/>
  <c r="D7" i="5"/>
  <c r="N24" i="5"/>
  <c r="V24" i="5"/>
  <c r="M11" i="25"/>
  <c r="I40" i="28"/>
  <c r="J39" i="28" s="1"/>
  <c r="I41" i="28"/>
  <c r="D23" i="3"/>
  <c r="D20" i="3"/>
  <c r="D18" i="5"/>
  <c r="D22" i="5"/>
  <c r="D20" i="5"/>
  <c r="D19" i="5"/>
  <c r="D18" i="3"/>
  <c r="D16" i="3"/>
  <c r="D15" i="5"/>
  <c r="D14" i="5"/>
  <c r="K24" i="5"/>
  <c r="K27" i="5" s="1"/>
  <c r="D19" i="3"/>
  <c r="M24" i="3"/>
  <c r="M26" i="3" s="1"/>
  <c r="K24" i="3"/>
  <c r="J24" i="5"/>
  <c r="R24" i="5"/>
  <c r="D17" i="5"/>
  <c r="L24" i="3"/>
  <c r="T24" i="3"/>
  <c r="T26" i="3" s="1"/>
  <c r="F12" i="3"/>
  <c r="M24" i="5"/>
  <c r="M27" i="5" s="1"/>
  <c r="U24" i="5"/>
  <c r="F9" i="5"/>
  <c r="D10" i="5"/>
  <c r="D21" i="5"/>
  <c r="T24" i="5"/>
  <c r="O24" i="5"/>
  <c r="W24" i="5"/>
  <c r="F13" i="5"/>
  <c r="I24" i="3"/>
  <c r="I26" i="3" s="1"/>
  <c r="Q26" i="3"/>
  <c r="Y24" i="3"/>
  <c r="Y26" i="3" s="1"/>
  <c r="G9" i="3"/>
  <c r="G13" i="3"/>
  <c r="F13" i="3"/>
  <c r="P24" i="5"/>
  <c r="X24" i="5"/>
  <c r="G13" i="5"/>
  <c r="J24" i="3"/>
  <c r="R24" i="3"/>
  <c r="R26" i="3" s="1"/>
  <c r="I24" i="5"/>
  <c r="Q24" i="5"/>
  <c r="Y24" i="5"/>
  <c r="S24" i="3"/>
  <c r="S26" i="3" s="1"/>
  <c r="D17" i="3"/>
  <c r="D23" i="5"/>
  <c r="F8" i="3"/>
  <c r="G8" i="3"/>
  <c r="L24" i="5"/>
  <c r="G8" i="5"/>
  <c r="G23" i="4"/>
  <c r="D22" i="20" s="1"/>
  <c r="F23" i="4"/>
  <c r="C22" i="20" s="1"/>
  <c r="G22" i="4"/>
  <c r="D21" i="20" s="1"/>
  <c r="F22" i="4"/>
  <c r="C21" i="20" s="1"/>
  <c r="G21" i="4"/>
  <c r="D20" i="20" s="1"/>
  <c r="F21" i="4"/>
  <c r="C20" i="20" s="1"/>
  <c r="G20" i="4"/>
  <c r="D19" i="20" s="1"/>
  <c r="F20" i="4"/>
  <c r="C19" i="20" s="1"/>
  <c r="G19" i="4"/>
  <c r="D18" i="20" s="1"/>
  <c r="F19" i="4"/>
  <c r="C18" i="20" s="1"/>
  <c r="G18" i="4"/>
  <c r="D17" i="20" s="1"/>
  <c r="F18" i="4"/>
  <c r="C17" i="20" s="1"/>
  <c r="G17" i="4"/>
  <c r="D16" i="20" s="1"/>
  <c r="F17" i="4"/>
  <c r="C16" i="20" s="1"/>
  <c r="G16" i="4"/>
  <c r="D15" i="20" s="1"/>
  <c r="F16" i="4"/>
  <c r="C15" i="20" s="1"/>
  <c r="G11" i="4"/>
  <c r="D10" i="20" s="1"/>
  <c r="F11" i="4"/>
  <c r="C10" i="20" s="1"/>
  <c r="G10" i="4"/>
  <c r="D9" i="20" s="1"/>
  <c r="F10" i="4"/>
  <c r="C9" i="20" s="1"/>
  <c r="G7" i="4"/>
  <c r="F7" i="4"/>
  <c r="L5" i="4"/>
  <c r="N5" i="4" s="1"/>
  <c r="P5" i="4" s="1"/>
  <c r="R5" i="4" s="1"/>
  <c r="C18" i="6"/>
  <c r="C19" i="6"/>
  <c r="C20" i="6"/>
  <c r="C21" i="6"/>
  <c r="C22" i="6"/>
  <c r="C17" i="6"/>
  <c r="K9" i="7"/>
  <c r="F9" i="7"/>
  <c r="G4" i="7"/>
  <c r="F3" i="18" s="1"/>
  <c r="H4" i="7"/>
  <c r="G3" i="18" s="1"/>
  <c r="I4" i="7"/>
  <c r="H3" i="18" s="1"/>
  <c r="J4" i="7"/>
  <c r="I3" i="18" s="1"/>
  <c r="K4" i="7"/>
  <c r="J3" i="18" s="1"/>
  <c r="L4" i="7"/>
  <c r="K3" i="18" s="1"/>
  <c r="M4" i="7"/>
  <c r="L3" i="18" s="1"/>
  <c r="N4" i="7"/>
  <c r="M3" i="18" s="1"/>
  <c r="O4" i="7"/>
  <c r="N3" i="18" s="1"/>
  <c r="P4" i="7"/>
  <c r="O3" i="18" s="1"/>
  <c r="Q4" i="7"/>
  <c r="P3" i="18" s="1"/>
  <c r="R4" i="7"/>
  <c r="Q3" i="18" s="1"/>
  <c r="S4" i="7"/>
  <c r="R3" i="18" s="1"/>
  <c r="T4" i="7"/>
  <c r="S3" i="18" s="1"/>
  <c r="U4" i="7"/>
  <c r="T3" i="18" s="1"/>
  <c r="V4" i="7"/>
  <c r="U3" i="18" s="1"/>
  <c r="W4" i="7"/>
  <c r="V3" i="18" s="1"/>
  <c r="X4" i="7"/>
  <c r="W3" i="18" s="1"/>
  <c r="Y4" i="7"/>
  <c r="X3" i="18" s="1"/>
  <c r="Z4" i="7"/>
  <c r="Y3" i="18" s="1"/>
  <c r="AA4" i="7"/>
  <c r="Z3" i="18" s="1"/>
  <c r="AB4" i="7"/>
  <c r="AA3" i="18" s="1"/>
  <c r="AC4" i="7"/>
  <c r="AB3" i="18" s="1"/>
  <c r="AD4" i="7"/>
  <c r="AC3" i="18" s="1"/>
  <c r="AE4" i="7"/>
  <c r="AD3" i="18" s="1"/>
  <c r="AF4" i="7"/>
  <c r="AE3" i="18" s="1"/>
  <c r="AG4" i="7"/>
  <c r="AF3" i="18" s="1"/>
  <c r="AH4" i="7"/>
  <c r="AG3" i="18" s="1"/>
  <c r="AI4" i="7"/>
  <c r="AH3" i="18" s="1"/>
  <c r="F4" i="7"/>
  <c r="E3" i="18" s="1"/>
  <c r="F5" i="7"/>
  <c r="AH29" i="7"/>
  <c r="AJ8" i="23" s="1"/>
  <c r="AG29" i="7"/>
  <c r="AI8" i="23" s="1"/>
  <c r="AF29" i="7"/>
  <c r="AH8" i="23" s="1"/>
  <c r="AE29" i="7"/>
  <c r="AG8" i="23" s="1"/>
  <c r="AD29" i="7"/>
  <c r="AF8" i="23" s="1"/>
  <c r="AC29" i="7"/>
  <c r="AE8" i="23" s="1"/>
  <c r="AB29" i="7"/>
  <c r="AD8" i="23" s="1"/>
  <c r="AA29" i="7"/>
  <c r="AC8" i="23" s="1"/>
  <c r="Z29" i="7"/>
  <c r="AB8" i="23" s="1"/>
  <c r="Y29" i="7"/>
  <c r="AA8" i="23" s="1"/>
  <c r="X29" i="7"/>
  <c r="Z8" i="23" s="1"/>
  <c r="W29" i="7"/>
  <c r="Y8" i="23" s="1"/>
  <c r="V29" i="7"/>
  <c r="X8" i="23" s="1"/>
  <c r="U29" i="7"/>
  <c r="W8" i="23" s="1"/>
  <c r="S29" i="7"/>
  <c r="U8" i="23" s="1"/>
  <c r="R29" i="7"/>
  <c r="T8" i="23" s="1"/>
  <c r="Q29" i="7"/>
  <c r="S8" i="23" s="1"/>
  <c r="P29" i="7"/>
  <c r="R8" i="23" s="1"/>
  <c r="O29" i="7"/>
  <c r="Q8" i="23" s="1"/>
  <c r="M29" i="7"/>
  <c r="O8" i="23" s="1"/>
  <c r="L29" i="7"/>
  <c r="N8" i="23" s="1"/>
  <c r="K29" i="7"/>
  <c r="M8" i="23" s="1"/>
  <c r="AJ22" i="7"/>
  <c r="AJ21" i="7"/>
  <c r="AJ20" i="7"/>
  <c r="AJ19" i="7"/>
  <c r="AI16" i="7"/>
  <c r="AA16" i="7"/>
  <c r="S16" i="7"/>
  <c r="K16" i="7"/>
  <c r="AJ18" i="7"/>
  <c r="AH16" i="7"/>
  <c r="Z16" i="7"/>
  <c r="R16" i="7"/>
  <c r="J16" i="7"/>
  <c r="AG16" i="7"/>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s="1"/>
  <c r="G9" i="6"/>
  <c r="F9" i="6"/>
  <c r="E9" i="6"/>
  <c r="E22" i="20" l="1"/>
  <c r="AI9" i="23"/>
  <c r="AJ9" i="25" s="1"/>
  <c r="E18" i="20"/>
  <c r="E20" i="20"/>
  <c r="E16" i="20"/>
  <c r="G16" i="20" s="1"/>
  <c r="E19" i="20"/>
  <c r="E21" i="20"/>
  <c r="E10" i="20"/>
  <c r="E9" i="20"/>
  <c r="E15" i="20"/>
  <c r="E17" i="20"/>
  <c r="I27" i="5"/>
  <c r="I26" i="5"/>
  <c r="I29" i="5" s="1"/>
  <c r="H36" i="23" s="1"/>
  <c r="AB7" i="23"/>
  <c r="AB22" i="23" s="1"/>
  <c r="AJ7" i="23"/>
  <c r="AC7" i="23"/>
  <c r="AK7" i="23"/>
  <c r="AK22" i="23" s="1"/>
  <c r="AL21" i="25" s="1"/>
  <c r="AD7" i="23"/>
  <c r="AD22" i="23" s="1"/>
  <c r="AE7" i="23"/>
  <c r="D12" i="5"/>
  <c r="D8" i="5"/>
  <c r="D9" i="5"/>
  <c r="H27" i="5"/>
  <c r="D9" i="3"/>
  <c r="W7" i="23"/>
  <c r="D30" i="28"/>
  <c r="L27" i="5"/>
  <c r="P7" i="23"/>
  <c r="Q7" i="25" s="1"/>
  <c r="T9" i="23"/>
  <c r="U9" i="25" s="1"/>
  <c r="H9" i="23"/>
  <c r="H23" i="23" s="1"/>
  <c r="R9" i="23"/>
  <c r="S9" i="25" s="1"/>
  <c r="AD9" i="23"/>
  <c r="AE9" i="25" s="1"/>
  <c r="AB9" i="23"/>
  <c r="AC9" i="25" s="1"/>
  <c r="Y9" i="23"/>
  <c r="Z9" i="25" s="1"/>
  <c r="I9" i="23"/>
  <c r="J9" i="25" s="1"/>
  <c r="S9" i="23"/>
  <c r="T9" i="25" s="1"/>
  <c r="AE9" i="23"/>
  <c r="AF9" i="25" s="1"/>
  <c r="AJ9" i="23"/>
  <c r="AK9" i="25" s="1"/>
  <c r="J9" i="23"/>
  <c r="K9" i="25" s="1"/>
  <c r="AF9" i="23"/>
  <c r="AG9" i="25" s="1"/>
  <c r="K9" i="23"/>
  <c r="L9" i="25" s="1"/>
  <c r="AG9" i="23"/>
  <c r="AH9" i="25" s="1"/>
  <c r="J27" i="5"/>
  <c r="R7" i="23"/>
  <c r="S7" i="25" s="1"/>
  <c r="P26" i="5"/>
  <c r="P27" i="5"/>
  <c r="W27" i="5"/>
  <c r="W26" i="5"/>
  <c r="W29" i="5" s="1"/>
  <c r="O26" i="5"/>
  <c r="O29" i="5" s="1"/>
  <c r="O27" i="5"/>
  <c r="U27" i="5"/>
  <c r="U26" i="5"/>
  <c r="U29" i="5" s="1"/>
  <c r="I55" i="28"/>
  <c r="J22" i="18" s="1"/>
  <c r="X7" i="23"/>
  <c r="X22" i="23" s="1"/>
  <c r="Y21" i="25" s="1"/>
  <c r="AF7" i="23"/>
  <c r="AF22" i="23" s="1"/>
  <c r="N9" i="23"/>
  <c r="O9" i="25" s="1"/>
  <c r="X9" i="23"/>
  <c r="Y9" i="25" s="1"/>
  <c r="AH9" i="23"/>
  <c r="AI9" i="25" s="1"/>
  <c r="M9" i="23"/>
  <c r="N9" i="25" s="1"/>
  <c r="R26" i="5"/>
  <c r="R29" i="5" s="1"/>
  <c r="R27" i="5"/>
  <c r="V9" i="23"/>
  <c r="W9" i="25" s="1"/>
  <c r="Y7" i="23"/>
  <c r="Z7" i="25" s="1"/>
  <c r="U9" i="23"/>
  <c r="V9" i="25" s="1"/>
  <c r="T26" i="5"/>
  <c r="T27" i="5"/>
  <c r="Z7" i="23"/>
  <c r="Z22" i="23" s="1"/>
  <c r="AH7" i="23"/>
  <c r="AI7" i="25" s="1"/>
  <c r="P9" i="23"/>
  <c r="Q9" i="25" s="1"/>
  <c r="Z9" i="23"/>
  <c r="AA9" i="25" s="1"/>
  <c r="AC9" i="23"/>
  <c r="AD9" i="25" s="1"/>
  <c r="G8" i="4"/>
  <c r="D7" i="20" s="1"/>
  <c r="Q24" i="4"/>
  <c r="Y24" i="4"/>
  <c r="Y26" i="4" s="1"/>
  <c r="G9" i="4"/>
  <c r="D8" i="20" s="1"/>
  <c r="F12" i="4"/>
  <c r="C11" i="20" s="1"/>
  <c r="G24" i="5"/>
  <c r="D12" i="3"/>
  <c r="N26" i="5"/>
  <c r="N29" i="5" s="1"/>
  <c r="K36" i="23" s="1"/>
  <c r="N27" i="5"/>
  <c r="Y27" i="5"/>
  <c r="Y26" i="5"/>
  <c r="Y29" i="5" s="1"/>
  <c r="Q27" i="5"/>
  <c r="Q26" i="5"/>
  <c r="Q29" i="5" s="1"/>
  <c r="I56" i="28"/>
  <c r="J23" i="18" s="1"/>
  <c r="W9" i="23"/>
  <c r="X9" i="25" s="1"/>
  <c r="AG7" i="23"/>
  <c r="AH7" i="25" s="1"/>
  <c r="O9" i="23"/>
  <c r="P9" i="25" s="1"/>
  <c r="V26" i="5"/>
  <c r="V27" i="5"/>
  <c r="H7" i="23"/>
  <c r="H22" i="23" s="1"/>
  <c r="AA7" i="23"/>
  <c r="AB7" i="25" s="1"/>
  <c r="AI7" i="23"/>
  <c r="AJ7" i="25" s="1"/>
  <c r="Q9" i="23"/>
  <c r="R9" i="25" s="1"/>
  <c r="AA9" i="23"/>
  <c r="AB9" i="25" s="1"/>
  <c r="L9" i="23"/>
  <c r="M9" i="25" s="1"/>
  <c r="AK9" i="23"/>
  <c r="AL9" i="25" s="1"/>
  <c r="R24" i="4"/>
  <c r="K26" i="7" s="1"/>
  <c r="X26" i="5"/>
  <c r="X27" i="5"/>
  <c r="N27" i="7" s="1"/>
  <c r="S26" i="5"/>
  <c r="S29" i="5" s="1"/>
  <c r="S27" i="5"/>
  <c r="E4" i="18"/>
  <c r="G6" i="24" s="1"/>
  <c r="E27" i="28"/>
  <c r="I42" i="28"/>
  <c r="O7" i="23"/>
  <c r="P7" i="25" s="1"/>
  <c r="Q7" i="23"/>
  <c r="Q22" i="23" s="1"/>
  <c r="R21" i="25" s="1"/>
  <c r="M7" i="23"/>
  <c r="M22" i="23" s="1"/>
  <c r="N21" i="25" s="1"/>
  <c r="D21" i="4"/>
  <c r="D19" i="4"/>
  <c r="K26" i="5"/>
  <c r="K29" i="5" s="1"/>
  <c r="M26" i="5"/>
  <c r="M29" i="5" s="1"/>
  <c r="K26" i="3"/>
  <c r="L26" i="5"/>
  <c r="L29" i="5" s="1"/>
  <c r="AA8" i="25"/>
  <c r="Z26" i="23"/>
  <c r="AA24" i="25" s="1"/>
  <c r="AA26" i="23"/>
  <c r="AB24" i="25" s="1"/>
  <c r="AB8" i="25"/>
  <c r="U8" i="25"/>
  <c r="T26" i="23"/>
  <c r="U24" i="25" s="1"/>
  <c r="AB26" i="23"/>
  <c r="AC24" i="25" s="1"/>
  <c r="AC8" i="25"/>
  <c r="AJ26" i="23"/>
  <c r="AK24" i="25" s="1"/>
  <c r="AK8" i="25"/>
  <c r="AE5" i="19"/>
  <c r="AF5" i="24"/>
  <c r="W5" i="19"/>
  <c r="X5" i="24"/>
  <c r="O5" i="19"/>
  <c r="P5" i="24"/>
  <c r="G5" i="19"/>
  <c r="H5" i="24"/>
  <c r="AH26" i="23"/>
  <c r="AI24" i="25" s="1"/>
  <c r="AI8" i="25"/>
  <c r="AF5" i="19"/>
  <c r="AG5" i="24"/>
  <c r="V8" i="25"/>
  <c r="U26" i="23"/>
  <c r="V24" i="25" s="1"/>
  <c r="AD8" i="25"/>
  <c r="AC26" i="23"/>
  <c r="AD24" i="25" s="1"/>
  <c r="AD5" i="19"/>
  <c r="AE5" i="24"/>
  <c r="V5" i="19"/>
  <c r="W5" i="24"/>
  <c r="N5" i="19"/>
  <c r="O5" i="24"/>
  <c r="Y5" i="19"/>
  <c r="Z5" i="24"/>
  <c r="P5" i="19"/>
  <c r="Q5" i="24"/>
  <c r="J7" i="23"/>
  <c r="J22" i="23" s="1"/>
  <c r="K21" i="25" s="1"/>
  <c r="M26" i="23"/>
  <c r="N8" i="25"/>
  <c r="AE8" i="25"/>
  <c r="AD26" i="23"/>
  <c r="AE24" i="25" s="1"/>
  <c r="AC5" i="19"/>
  <c r="AD5" i="24"/>
  <c r="U5" i="19"/>
  <c r="V5" i="24"/>
  <c r="M5" i="19"/>
  <c r="N5" i="24"/>
  <c r="R26" i="23"/>
  <c r="S24" i="25" s="1"/>
  <c r="S8" i="25"/>
  <c r="I5" i="19"/>
  <c r="J5" i="24"/>
  <c r="X5" i="19"/>
  <c r="Y5" i="24"/>
  <c r="N26" i="23"/>
  <c r="O24" i="25" s="1"/>
  <c r="O8" i="25"/>
  <c r="W26" i="23"/>
  <c r="X24" i="25" s="1"/>
  <c r="X8" i="25"/>
  <c r="AF8" i="25"/>
  <c r="AE26" i="23"/>
  <c r="AF24" i="25" s="1"/>
  <c r="F5" i="19"/>
  <c r="G5" i="24"/>
  <c r="AB5" i="19"/>
  <c r="AC5" i="24"/>
  <c r="T5" i="19"/>
  <c r="U5" i="24"/>
  <c r="L5" i="19"/>
  <c r="M5" i="24"/>
  <c r="AG5" i="19"/>
  <c r="AH5" i="24"/>
  <c r="S26" i="23"/>
  <c r="T24" i="25" s="1"/>
  <c r="T8" i="25"/>
  <c r="AI26" i="23"/>
  <c r="AJ24" i="25" s="1"/>
  <c r="AJ8" i="25"/>
  <c r="I7" i="23"/>
  <c r="J7" i="25" s="1"/>
  <c r="AI23" i="23"/>
  <c r="AJ22" i="25" s="1"/>
  <c r="P8" i="25"/>
  <c r="O26" i="23"/>
  <c r="P24" i="25" s="1"/>
  <c r="X26" i="23"/>
  <c r="Y24" i="25" s="1"/>
  <c r="Y8" i="25"/>
  <c r="AF26" i="23"/>
  <c r="AG24" i="25" s="1"/>
  <c r="AG8" i="25"/>
  <c r="AI5" i="19"/>
  <c r="AJ5" i="24"/>
  <c r="AA5" i="19"/>
  <c r="AB5" i="24"/>
  <c r="S5" i="19"/>
  <c r="T5" i="24"/>
  <c r="K5" i="19"/>
  <c r="L5" i="24"/>
  <c r="Q5" i="19"/>
  <c r="R5" i="24"/>
  <c r="H5" i="19"/>
  <c r="I5" i="24"/>
  <c r="R8" i="25"/>
  <c r="Q26" i="23"/>
  <c r="R24" i="25" s="1"/>
  <c r="Z8" i="25"/>
  <c r="Y26" i="23"/>
  <c r="Z24" i="25" s="1"/>
  <c r="AH8" i="25"/>
  <c r="AG26" i="23"/>
  <c r="AH24" i="25" s="1"/>
  <c r="AH5" i="19"/>
  <c r="AI5" i="24"/>
  <c r="Z5" i="19"/>
  <c r="AA5" i="24"/>
  <c r="R5" i="19"/>
  <c r="S5" i="24"/>
  <c r="J5" i="19"/>
  <c r="K5" i="24"/>
  <c r="S7" i="23"/>
  <c r="T7" i="25" s="1"/>
  <c r="L7" i="23"/>
  <c r="L22" i="23" s="1"/>
  <c r="M21" i="25" s="1"/>
  <c r="T5" i="4"/>
  <c r="V5" i="4" s="1"/>
  <c r="X5" i="4" s="1"/>
  <c r="AJ22" i="23"/>
  <c r="AK7" i="25"/>
  <c r="AL7" i="25"/>
  <c r="U7" i="23"/>
  <c r="T7" i="23"/>
  <c r="T22" i="23" s="1"/>
  <c r="V7" i="23"/>
  <c r="W7" i="25" s="1"/>
  <c r="N7" i="23"/>
  <c r="H26" i="3"/>
  <c r="L26" i="3"/>
  <c r="D13" i="3"/>
  <c r="G24" i="3"/>
  <c r="J26" i="3"/>
  <c r="AD7" i="25"/>
  <c r="AC22" i="23"/>
  <c r="AD21" i="25" s="1"/>
  <c r="AC7" i="25"/>
  <c r="AE7" i="25"/>
  <c r="W22" i="23"/>
  <c r="X21" i="25" s="1"/>
  <c r="X7" i="25"/>
  <c r="AE22" i="23"/>
  <c r="AF7" i="25"/>
  <c r="AJ9" i="7"/>
  <c r="C36" i="7" s="1"/>
  <c r="L7" i="25"/>
  <c r="K22" i="23"/>
  <c r="L21" i="25" s="1"/>
  <c r="R22" i="23"/>
  <c r="D13" i="5"/>
  <c r="J26" i="5"/>
  <c r="J29" i="5" s="1"/>
  <c r="I36" i="23" s="1"/>
  <c r="F24" i="5"/>
  <c r="G20" i="20"/>
  <c r="F8" i="18"/>
  <c r="G8" i="18"/>
  <c r="L8" i="18"/>
  <c r="Q23" i="6"/>
  <c r="O8" i="18"/>
  <c r="X31" i="7"/>
  <c r="W8" i="18"/>
  <c r="AE8" i="18"/>
  <c r="F8" i="4"/>
  <c r="C7" i="20" s="1"/>
  <c r="P24" i="4"/>
  <c r="J26" i="7" s="1"/>
  <c r="X24" i="4"/>
  <c r="N26" i="7" s="1"/>
  <c r="D18" i="4"/>
  <c r="Q8" i="18"/>
  <c r="P8" i="18"/>
  <c r="I8" i="18"/>
  <c r="R8" i="18"/>
  <c r="AA31" i="7"/>
  <c r="Z8" i="18"/>
  <c r="AH8" i="18"/>
  <c r="F19" i="18"/>
  <c r="S24" i="4"/>
  <c r="D16" i="4"/>
  <c r="F24" i="3"/>
  <c r="K8" i="18"/>
  <c r="S8" i="18"/>
  <c r="AA8" i="18"/>
  <c r="G19" i="18"/>
  <c r="T24" i="4"/>
  <c r="L26" i="7" s="1"/>
  <c r="G18" i="20"/>
  <c r="D22" i="4"/>
  <c r="D8" i="3"/>
  <c r="AF8" i="18"/>
  <c r="AG8" i="18"/>
  <c r="U31" i="7"/>
  <c r="T8" i="18"/>
  <c r="E8" i="18"/>
  <c r="M24" i="4"/>
  <c r="U24" i="4"/>
  <c r="D10" i="4"/>
  <c r="Y8" i="18"/>
  <c r="I23" i="6"/>
  <c r="Y23" i="6"/>
  <c r="AG23" i="6"/>
  <c r="M8" i="18"/>
  <c r="AC8" i="18"/>
  <c r="J8" i="18"/>
  <c r="D7" i="4"/>
  <c r="N24" i="4"/>
  <c r="I26" i="7" s="1"/>
  <c r="V24" i="4"/>
  <c r="M26" i="7" s="1"/>
  <c r="D20" i="4"/>
  <c r="Y31" i="7"/>
  <c r="X8" i="18"/>
  <c r="AB8" i="18"/>
  <c r="U8" i="18"/>
  <c r="J23" i="6"/>
  <c r="R23" i="6"/>
  <c r="Z23" i="6"/>
  <c r="AH23" i="6"/>
  <c r="O31" i="7"/>
  <c r="N8" i="18"/>
  <c r="W31" i="7"/>
  <c r="V8" i="18"/>
  <c r="AE31" i="7"/>
  <c r="AD8" i="18"/>
  <c r="O24" i="4"/>
  <c r="W24" i="4"/>
  <c r="D11" i="4"/>
  <c r="G12" i="4"/>
  <c r="D11" i="20" s="1"/>
  <c r="G13" i="20"/>
  <c r="D17" i="4"/>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AT36" i="19" s="1"/>
  <c r="V23" i="6"/>
  <c r="W36" i="19"/>
  <c r="BB36" i="19" s="1"/>
  <c r="AD23" i="6"/>
  <c r="AE36" i="19"/>
  <c r="BJ36" i="19" s="1"/>
  <c r="AH36" i="19"/>
  <c r="BM36" i="19" s="1"/>
  <c r="G23" i="6"/>
  <c r="H36" i="19"/>
  <c r="X36" i="19"/>
  <c r="BC36" i="19" s="1"/>
  <c r="I36" i="19"/>
  <c r="S36" i="19"/>
  <c r="AX36" i="19" s="1"/>
  <c r="AG36" i="19"/>
  <c r="BL36" i="19" s="1"/>
  <c r="J36" i="19"/>
  <c r="Z36" i="19"/>
  <c r="BE36" i="19" s="1"/>
  <c r="AA36" i="19"/>
  <c r="BF36" i="19" s="1"/>
  <c r="S23" i="6"/>
  <c r="T36" i="19"/>
  <c r="AY36" i="19" s="1"/>
  <c r="AB36" i="19"/>
  <c r="BG36" i="19" s="1"/>
  <c r="Q36" i="19"/>
  <c r="AV36" i="19" s="1"/>
  <c r="R36" i="19"/>
  <c r="AW36" i="19" s="1"/>
  <c r="K36" i="19"/>
  <c r="AI36" i="19"/>
  <c r="BN36" i="19" s="1"/>
  <c r="K23" i="6"/>
  <c r="L36" i="19"/>
  <c r="L23" i="6"/>
  <c r="M36" i="19"/>
  <c r="T23" i="6"/>
  <c r="U36" i="19"/>
  <c r="AZ36" i="19" s="1"/>
  <c r="AB23" i="6"/>
  <c r="AC36" i="19"/>
  <c r="BH36" i="19" s="1"/>
  <c r="P36" i="19"/>
  <c r="AU36" i="19" s="1"/>
  <c r="AF36" i="19"/>
  <c r="BK36" i="19" s="1"/>
  <c r="Y36" i="19"/>
  <c r="BD36" i="19" s="1"/>
  <c r="O23" i="6"/>
  <c r="W23" i="6"/>
  <c r="AE23" i="6"/>
  <c r="M23" i="6"/>
  <c r="N36" i="19"/>
  <c r="AS36" i="19" s="1"/>
  <c r="U23" i="6"/>
  <c r="V36" i="19"/>
  <c r="BA36" i="19" s="1"/>
  <c r="AC23" i="6"/>
  <c r="AD36" i="19"/>
  <c r="BI36" i="19" s="1"/>
  <c r="L24" i="4"/>
  <c r="H26" i="7" s="1"/>
  <c r="E23" i="6"/>
  <c r="F36" i="19"/>
  <c r="AK36" i="19" s="1"/>
  <c r="E19" i="18"/>
  <c r="G13" i="4"/>
  <c r="D12" i="20" s="1"/>
  <c r="K24" i="4"/>
  <c r="J24" i="4"/>
  <c r="G26" i="7" s="1"/>
  <c r="F13" i="4"/>
  <c r="C12" i="20" s="1"/>
  <c r="AA23" i="6"/>
  <c r="F9" i="4"/>
  <c r="C8" i="20" s="1"/>
  <c r="AI9" i="6"/>
  <c r="I24" i="4"/>
  <c r="F5" i="6"/>
  <c r="G5" i="6" s="1"/>
  <c r="H5" i="6" s="1"/>
  <c r="AI16" i="6"/>
  <c r="H23" i="6"/>
  <c r="P23" i="6"/>
  <c r="X23" i="6"/>
  <c r="AF23" i="6"/>
  <c r="AB31" i="7"/>
  <c r="AC31" i="7"/>
  <c r="P31" i="7"/>
  <c r="AF31" i="7"/>
  <c r="Q31" i="7"/>
  <c r="R31" i="7"/>
  <c r="Z31" i="7"/>
  <c r="AH31" i="7"/>
  <c r="AJ16" i="7"/>
  <c r="E7" i="20" l="1"/>
  <c r="E8" i="20"/>
  <c r="A25" i="27"/>
  <c r="E12" i="20"/>
  <c r="E11" i="20"/>
  <c r="E37" i="27"/>
  <c r="D37" i="27"/>
  <c r="X29" i="5"/>
  <c r="P36" i="23" s="1"/>
  <c r="J36" i="23"/>
  <c r="V29" i="5"/>
  <c r="O36" i="23" s="1"/>
  <c r="T29" i="5"/>
  <c r="N36" i="23" s="1"/>
  <c r="P29" i="5"/>
  <c r="L36" i="23" s="1"/>
  <c r="M36" i="23"/>
  <c r="H27" i="7"/>
  <c r="I27" i="7"/>
  <c r="G27" i="7"/>
  <c r="M27" i="7"/>
  <c r="L27" i="7"/>
  <c r="K27" i="7"/>
  <c r="J27" i="7"/>
  <c r="D12" i="4"/>
  <c r="AA7" i="25"/>
  <c r="H36" i="24"/>
  <c r="AL36" i="19"/>
  <c r="K36" i="24"/>
  <c r="AO36" i="19"/>
  <c r="L36" i="24"/>
  <c r="AP36" i="19"/>
  <c r="N36" i="24"/>
  <c r="AR36" i="19"/>
  <c r="J36" i="24"/>
  <c r="AN36" i="19"/>
  <c r="I9" i="25"/>
  <c r="G9" i="25" s="1"/>
  <c r="M36" i="24"/>
  <c r="AQ36" i="19"/>
  <c r="I36" i="24"/>
  <c r="AM36" i="19"/>
  <c r="AJ23" i="23"/>
  <c r="AK22" i="25" s="1"/>
  <c r="R23" i="23"/>
  <c r="S22" i="25" s="1"/>
  <c r="O22" i="23"/>
  <c r="P21" i="25" s="1"/>
  <c r="AE23" i="23"/>
  <c r="AF22" i="25" s="1"/>
  <c r="AH23" i="23"/>
  <c r="AI22" i="25" s="1"/>
  <c r="M11" i="23"/>
  <c r="N11" i="25" s="1"/>
  <c r="I7" i="25"/>
  <c r="J23" i="23"/>
  <c r="K22" i="25" s="1"/>
  <c r="AF23" i="23"/>
  <c r="AG22" i="25" s="1"/>
  <c r="P22" i="23"/>
  <c r="Q21" i="25" s="1"/>
  <c r="T23" i="23"/>
  <c r="U22" i="25" s="1"/>
  <c r="AI22" i="23"/>
  <c r="AI27" i="23" s="1"/>
  <c r="AA22" i="23"/>
  <c r="AB21" i="25" s="1"/>
  <c r="B3" i="26"/>
  <c r="B189" i="26" s="1"/>
  <c r="Y23" i="23"/>
  <c r="Z22" i="25" s="1"/>
  <c r="N23" i="23"/>
  <c r="O22" i="25" s="1"/>
  <c r="X26" i="4"/>
  <c r="N25" i="7" s="1"/>
  <c r="P24" i="23" s="1"/>
  <c r="X23" i="23"/>
  <c r="Y22" i="25" s="1"/>
  <c r="Y25" i="25" s="1"/>
  <c r="R7" i="25"/>
  <c r="AG23" i="23"/>
  <c r="AH22" i="25" s="1"/>
  <c r="AD23" i="23"/>
  <c r="AE22" i="25" s="1"/>
  <c r="K23" i="23"/>
  <c r="L22" i="25" s="1"/>
  <c r="AB23" i="23"/>
  <c r="AC22" i="25" s="1"/>
  <c r="S23" i="23"/>
  <c r="T22" i="25" s="1"/>
  <c r="I23" i="23"/>
  <c r="J22" i="25" s="1"/>
  <c r="I25" i="23"/>
  <c r="F6" i="19"/>
  <c r="H6" i="23" s="1"/>
  <c r="Y7" i="25"/>
  <c r="Y22" i="23"/>
  <c r="Z21" i="25" s="1"/>
  <c r="AC23" i="23"/>
  <c r="AD22" i="25" s="1"/>
  <c r="AD25" i="25" s="1"/>
  <c r="AK23" i="23"/>
  <c r="AL22" i="25" s="1"/>
  <c r="Z23" i="23"/>
  <c r="AA22" i="25" s="1"/>
  <c r="P23" i="23"/>
  <c r="Q22" i="25" s="1"/>
  <c r="N7" i="25"/>
  <c r="I22" i="23"/>
  <c r="U23" i="23"/>
  <c r="V22" i="25" s="1"/>
  <c r="AA23" i="23"/>
  <c r="AB22" i="25" s="1"/>
  <c r="P26" i="4"/>
  <c r="V23" i="23"/>
  <c r="W22" i="25" s="1"/>
  <c r="AG7" i="25"/>
  <c r="W23" i="23"/>
  <c r="X22" i="25" s="1"/>
  <c r="X25" i="25" s="1"/>
  <c r="Q26" i="4"/>
  <c r="I57" i="28"/>
  <c r="L23" i="23"/>
  <c r="M22" i="25" s="1"/>
  <c r="W26" i="4"/>
  <c r="N24" i="25"/>
  <c r="O26" i="4"/>
  <c r="AG22" i="23"/>
  <c r="AH21" i="25" s="1"/>
  <c r="N26" i="4"/>
  <c r="AH22" i="23"/>
  <c r="G9" i="23"/>
  <c r="O23" i="23"/>
  <c r="P22" i="25" s="1"/>
  <c r="M23" i="23"/>
  <c r="N22" i="25" s="1"/>
  <c r="Q23" i="23"/>
  <c r="R22" i="25" s="1"/>
  <c r="R25" i="25" s="1"/>
  <c r="F9" i="23"/>
  <c r="R26" i="4"/>
  <c r="U26" i="4"/>
  <c r="V26" i="4"/>
  <c r="T26" i="4"/>
  <c r="S26" i="4"/>
  <c r="K7" i="25"/>
  <c r="F7" i="23"/>
  <c r="G22" i="20"/>
  <c r="I22" i="25"/>
  <c r="B3" i="32"/>
  <c r="G36" i="24"/>
  <c r="J41" i="28"/>
  <c r="J40" i="28"/>
  <c r="K39" i="28" s="1"/>
  <c r="AA21" i="25"/>
  <c r="AK21" i="25"/>
  <c r="AF21" i="25"/>
  <c r="AC21" i="25"/>
  <c r="AG21" i="25"/>
  <c r="AE21" i="25"/>
  <c r="S21" i="25"/>
  <c r="U21" i="25"/>
  <c r="L26" i="4"/>
  <c r="H26" i="4"/>
  <c r="J26" i="4"/>
  <c r="D24" i="3"/>
  <c r="M26" i="4"/>
  <c r="I26" i="4"/>
  <c r="K26" i="4"/>
  <c r="K5" i="23"/>
  <c r="K20" i="23" s="1"/>
  <c r="L5" i="25"/>
  <c r="L19" i="25" s="1"/>
  <c r="U5" i="25"/>
  <c r="U19" i="25" s="1"/>
  <c r="T5" i="23"/>
  <c r="T20" i="23" s="1"/>
  <c r="AF5" i="23"/>
  <c r="AF20" i="23" s="1"/>
  <c r="AG5" i="25"/>
  <c r="AG19" i="25" s="1"/>
  <c r="W5" i="25"/>
  <c r="W19" i="25" s="1"/>
  <c r="V5" i="23"/>
  <c r="V20" i="23" s="1"/>
  <c r="V5" i="25"/>
  <c r="V19" i="25" s="1"/>
  <c r="U5" i="23"/>
  <c r="U20" i="23" s="1"/>
  <c r="AA5" i="23"/>
  <c r="AA20" i="23" s="1"/>
  <c r="AB5" i="25"/>
  <c r="AB19" i="25" s="1"/>
  <c r="AC5" i="25"/>
  <c r="AC19" i="25" s="1"/>
  <c r="AB5" i="23"/>
  <c r="AB20" i="23" s="1"/>
  <c r="K5" i="25"/>
  <c r="K19" i="25" s="1"/>
  <c r="J5" i="23"/>
  <c r="J20" i="23" s="1"/>
  <c r="AD5" i="25"/>
  <c r="AD19" i="25" s="1"/>
  <c r="AC5" i="23"/>
  <c r="AC20" i="23" s="1"/>
  <c r="Y5" i="23"/>
  <c r="Y20" i="23" s="1"/>
  <c r="Z5" i="25"/>
  <c r="Z19" i="25" s="1"/>
  <c r="O5" i="25"/>
  <c r="O19" i="25" s="1"/>
  <c r="N5" i="23"/>
  <c r="N20" i="23" s="1"/>
  <c r="M7" i="25"/>
  <c r="AJ5" i="25"/>
  <c r="AJ19" i="25" s="1"/>
  <c r="AI5" i="23"/>
  <c r="AI20" i="23" s="1"/>
  <c r="AE5" i="25"/>
  <c r="AE19" i="25" s="1"/>
  <c r="AD5" i="23"/>
  <c r="AD20" i="23" s="1"/>
  <c r="AA5" i="25"/>
  <c r="AA19" i="25" s="1"/>
  <c r="Z5" i="23"/>
  <c r="Z20" i="23" s="1"/>
  <c r="P5" i="25"/>
  <c r="P19" i="25" s="1"/>
  <c r="O5" i="23"/>
  <c r="O20" i="23" s="1"/>
  <c r="AE5" i="23"/>
  <c r="AE20" i="23" s="1"/>
  <c r="AF5" i="25"/>
  <c r="AF19" i="25" s="1"/>
  <c r="AK5" i="25"/>
  <c r="AK19" i="25" s="1"/>
  <c r="AJ5" i="23"/>
  <c r="AJ20" i="23" s="1"/>
  <c r="T5" i="25"/>
  <c r="T19" i="25" s="1"/>
  <c r="S5" i="23"/>
  <c r="S20" i="23" s="1"/>
  <c r="AL5" i="25"/>
  <c r="AL19" i="25" s="1"/>
  <c r="AK5" i="23"/>
  <c r="AK20" i="23" s="1"/>
  <c r="S5" i="25"/>
  <c r="S19" i="25" s="1"/>
  <c r="R5" i="23"/>
  <c r="R20" i="23" s="1"/>
  <c r="P5" i="23"/>
  <c r="P20" i="23" s="1"/>
  <c r="Q5" i="25"/>
  <c r="Q19" i="25" s="1"/>
  <c r="AG5" i="23"/>
  <c r="AG20" i="23" s="1"/>
  <c r="AH5" i="25"/>
  <c r="AH19" i="25" s="1"/>
  <c r="Q5" i="23"/>
  <c r="Q20" i="23" s="1"/>
  <c r="R5" i="25"/>
  <c r="R19" i="25" s="1"/>
  <c r="S22" i="23"/>
  <c r="H5" i="23"/>
  <c r="H20" i="23" s="1"/>
  <c r="I5" i="25"/>
  <c r="I19" i="25" s="1"/>
  <c r="W5" i="23"/>
  <c r="W20" i="23" s="1"/>
  <c r="X5" i="25"/>
  <c r="X19" i="25" s="1"/>
  <c r="M5" i="25"/>
  <c r="M19" i="25" s="1"/>
  <c r="L5" i="23"/>
  <c r="L20" i="23" s="1"/>
  <c r="M5" i="23"/>
  <c r="M20" i="23" s="1"/>
  <c r="N5" i="25"/>
  <c r="N19" i="25" s="1"/>
  <c r="X5" i="23"/>
  <c r="X20" i="23" s="1"/>
  <c r="Y5" i="25"/>
  <c r="Y19" i="25" s="1"/>
  <c r="AI5" i="25"/>
  <c r="AI19" i="25" s="1"/>
  <c r="AH5" i="23"/>
  <c r="AH20" i="23" s="1"/>
  <c r="I5" i="23"/>
  <c r="I20" i="23" s="1"/>
  <c r="J5" i="25"/>
  <c r="J19" i="25" s="1"/>
  <c r="V7" i="25"/>
  <c r="U22" i="23"/>
  <c r="V21" i="25" s="1"/>
  <c r="V22" i="23"/>
  <c r="W21" i="25" s="1"/>
  <c r="G5" i="7"/>
  <c r="H5" i="7"/>
  <c r="O7" i="25"/>
  <c r="N22" i="23"/>
  <c r="O21" i="25" s="1"/>
  <c r="Q34" i="19"/>
  <c r="R36" i="24"/>
  <c r="R34" i="24" s="1"/>
  <c r="R42" i="24" s="1"/>
  <c r="S34" i="19"/>
  <c r="T36" i="24"/>
  <c r="T34" i="24" s="1"/>
  <c r="T42" i="24" s="1"/>
  <c r="W34" i="19"/>
  <c r="X36" i="24"/>
  <c r="X34" i="24" s="1"/>
  <c r="X42" i="24" s="1"/>
  <c r="X34" i="19"/>
  <c r="Y36" i="24"/>
  <c r="Y34" i="24" s="1"/>
  <c r="Y42" i="24" s="1"/>
  <c r="O34" i="19"/>
  <c r="P36" i="24"/>
  <c r="P34" i="24" s="1"/>
  <c r="P42" i="24" s="1"/>
  <c r="AD34" i="19"/>
  <c r="AE36" i="24"/>
  <c r="AE34" i="24" s="1"/>
  <c r="AE42" i="24" s="1"/>
  <c r="Y34" i="19"/>
  <c r="Z36" i="24"/>
  <c r="Z34" i="24" s="1"/>
  <c r="Z42" i="24" s="1"/>
  <c r="AF34" i="19"/>
  <c r="AG36" i="24"/>
  <c r="AG34" i="24" s="1"/>
  <c r="AG42" i="24" s="1"/>
  <c r="O36" i="24"/>
  <c r="AI34" i="19"/>
  <c r="AJ36" i="24"/>
  <c r="AJ34" i="24" s="1"/>
  <c r="AJ42" i="24" s="1"/>
  <c r="Z34" i="19"/>
  <c r="AA36" i="24"/>
  <c r="AA34" i="24" s="1"/>
  <c r="AA42" i="24" s="1"/>
  <c r="AH34" i="19"/>
  <c r="AI36" i="24"/>
  <c r="AI34" i="24" s="1"/>
  <c r="AI42" i="24" s="1"/>
  <c r="U36" i="24"/>
  <c r="P34" i="19"/>
  <c r="Q36" i="24"/>
  <c r="Q34" i="24" s="1"/>
  <c r="Q42" i="24" s="1"/>
  <c r="G7" i="23"/>
  <c r="AB34" i="19"/>
  <c r="AC36" i="24"/>
  <c r="AC34" i="24" s="1"/>
  <c r="AC42" i="24" s="1"/>
  <c r="AA34" i="19"/>
  <c r="AB36" i="24"/>
  <c r="AB34" i="24" s="1"/>
  <c r="AB42" i="24" s="1"/>
  <c r="AE34" i="19"/>
  <c r="AF36" i="24"/>
  <c r="AF34" i="24" s="1"/>
  <c r="AF42" i="24" s="1"/>
  <c r="U34" i="19"/>
  <c r="V36" i="24"/>
  <c r="V34" i="24" s="1"/>
  <c r="V42" i="24" s="1"/>
  <c r="R34" i="19"/>
  <c r="S36" i="24"/>
  <c r="S34" i="24" s="1"/>
  <c r="S42" i="24" s="1"/>
  <c r="AG34" i="19"/>
  <c r="AH36" i="24"/>
  <c r="AH34" i="24" s="1"/>
  <c r="AH42" i="24" s="1"/>
  <c r="U7" i="25"/>
  <c r="AC34" i="19"/>
  <c r="AD36" i="24"/>
  <c r="AD34" i="24" s="1"/>
  <c r="AD42" i="24" s="1"/>
  <c r="V34" i="19"/>
  <c r="W36" i="24"/>
  <c r="I21" i="25"/>
  <c r="D24" i="5"/>
  <c r="AI8" i="18"/>
  <c r="AI19" i="18"/>
  <c r="AI23" i="6"/>
  <c r="D13" i="4"/>
  <c r="D10" i="28" s="1"/>
  <c r="G24" i="4"/>
  <c r="D23" i="20" s="1"/>
  <c r="E36" i="19"/>
  <c r="D9" i="4"/>
  <c r="F24" i="4"/>
  <c r="C23" i="20" s="1"/>
  <c r="I5" i="6"/>
  <c r="I5" i="7"/>
  <c r="D8" i="4"/>
  <c r="L25" i="7" l="1"/>
  <c r="N24" i="23" s="1"/>
  <c r="O23" i="25" s="1"/>
  <c r="O25" i="25" s="1"/>
  <c r="I25" i="7"/>
  <c r="K24" i="23" s="1"/>
  <c r="M25" i="7"/>
  <c r="O24" i="23" s="1"/>
  <c r="K25" i="7"/>
  <c r="M24" i="23" s="1"/>
  <c r="J25" i="7"/>
  <c r="L24" i="23" s="1"/>
  <c r="F25" i="7"/>
  <c r="F24" i="7" s="1"/>
  <c r="H25" i="7"/>
  <c r="J24" i="23" s="1"/>
  <c r="G25" i="7"/>
  <c r="I24" i="23" s="1"/>
  <c r="I27" i="23" s="1"/>
  <c r="G36" i="23"/>
  <c r="D36" i="27" s="1"/>
  <c r="M20" i="18"/>
  <c r="F36" i="23"/>
  <c r="E36" i="27" s="1"/>
  <c r="J21" i="25"/>
  <c r="E13" i="3"/>
  <c r="F27" i="7"/>
  <c r="AJ28" i="7"/>
  <c r="J25" i="23"/>
  <c r="G15" i="20"/>
  <c r="O25" i="23"/>
  <c r="M25" i="23"/>
  <c r="K25" i="23"/>
  <c r="L25" i="23"/>
  <c r="H25" i="23"/>
  <c r="N25" i="23"/>
  <c r="P25" i="23"/>
  <c r="AJ27" i="23"/>
  <c r="E10" i="5"/>
  <c r="H9" i="25"/>
  <c r="AE27" i="23"/>
  <c r="D36" i="19"/>
  <c r="D89" i="27" s="1"/>
  <c r="Y42" i="19"/>
  <c r="BD42" i="19" s="1"/>
  <c r="BD34" i="19"/>
  <c r="U42" i="19"/>
  <c r="AZ42" i="19" s="1"/>
  <c r="AZ34" i="19"/>
  <c r="Z42" i="19"/>
  <c r="BE42" i="19" s="1"/>
  <c r="BE34" i="19"/>
  <c r="W42" i="19"/>
  <c r="BB42" i="19" s="1"/>
  <c r="BB34" i="19"/>
  <c r="P42" i="19"/>
  <c r="AU42" i="19" s="1"/>
  <c r="AU34" i="19"/>
  <c r="S42" i="19"/>
  <c r="AX42" i="19" s="1"/>
  <c r="AX34" i="19"/>
  <c r="AC42" i="19"/>
  <c r="BH42" i="19" s="1"/>
  <c r="BH34" i="19"/>
  <c r="AD42" i="19"/>
  <c r="BI42" i="19" s="1"/>
  <c r="BI34" i="19"/>
  <c r="AE42" i="19"/>
  <c r="BJ42" i="19" s="1"/>
  <c r="BJ34" i="19"/>
  <c r="AI42" i="19"/>
  <c r="BN42" i="19" s="1"/>
  <c r="BN34" i="19"/>
  <c r="V42" i="19"/>
  <c r="BA42" i="19" s="1"/>
  <c r="BA34" i="19"/>
  <c r="O42" i="19"/>
  <c r="AT42" i="19" s="1"/>
  <c r="AT34" i="19"/>
  <c r="Q42" i="19"/>
  <c r="AV42" i="19" s="1"/>
  <c r="AV34" i="19"/>
  <c r="I6" i="25"/>
  <c r="I20" i="25" s="1"/>
  <c r="AK6" i="19"/>
  <c r="AG42" i="19"/>
  <c r="BL42" i="19" s="1"/>
  <c r="BL34" i="19"/>
  <c r="AA42" i="19"/>
  <c r="BF42" i="19" s="1"/>
  <c r="BF34" i="19"/>
  <c r="AF42" i="19"/>
  <c r="BK42" i="19" s="1"/>
  <c r="BK34" i="19"/>
  <c r="X42" i="19"/>
  <c r="BC42" i="19" s="1"/>
  <c r="BC34" i="19"/>
  <c r="R42" i="19"/>
  <c r="AW42" i="19" s="1"/>
  <c r="AW34" i="19"/>
  <c r="AB42" i="19"/>
  <c r="BG42" i="19" s="1"/>
  <c r="BG34" i="19"/>
  <c r="AH42" i="19"/>
  <c r="BM42" i="19" s="1"/>
  <c r="BM34" i="19"/>
  <c r="S25" i="25"/>
  <c r="AK25" i="25"/>
  <c r="AF25" i="25"/>
  <c r="AH27" i="23"/>
  <c r="R27" i="23"/>
  <c r="AF27" i="23"/>
  <c r="U25" i="25"/>
  <c r="B173" i="26"/>
  <c r="B123" i="26"/>
  <c r="B205" i="26"/>
  <c r="B223" i="26"/>
  <c r="B271" i="26"/>
  <c r="B27" i="26"/>
  <c r="B23" i="26" s="1"/>
  <c r="B148" i="26" s="1"/>
  <c r="B59" i="26"/>
  <c r="B239" i="26"/>
  <c r="B75" i="26"/>
  <c r="B255" i="26"/>
  <c r="B107" i="26"/>
  <c r="D3" i="26"/>
  <c r="D123" i="26" s="1"/>
  <c r="B43" i="26"/>
  <c r="B91" i="26"/>
  <c r="B157" i="26"/>
  <c r="B139" i="26"/>
  <c r="AH25" i="25"/>
  <c r="AJ21" i="25"/>
  <c r="AJ25" i="25" s="1"/>
  <c r="AG25" i="25"/>
  <c r="X27" i="23"/>
  <c r="Z25" i="25"/>
  <c r="AE25" i="25"/>
  <c r="AC27" i="23"/>
  <c r="AD27" i="23"/>
  <c r="T27" i="23"/>
  <c r="Y27" i="23"/>
  <c r="H21" i="23"/>
  <c r="N24" i="7"/>
  <c r="N23" i="7" s="1"/>
  <c r="N31" i="7" s="1"/>
  <c r="Q23" i="25"/>
  <c r="Q25" i="25" s="1"/>
  <c r="N35" i="19"/>
  <c r="O35" i="24" s="1"/>
  <c r="O34" i="24" s="1"/>
  <c r="O42" i="24" s="1"/>
  <c r="AC25" i="25"/>
  <c r="AB27" i="23"/>
  <c r="D13" i="28"/>
  <c r="D16" i="28" s="1"/>
  <c r="D17" i="28" s="1"/>
  <c r="Q27" i="23"/>
  <c r="Z27" i="23"/>
  <c r="AI21" i="25"/>
  <c r="AI25" i="25" s="1"/>
  <c r="AA25" i="25"/>
  <c r="AB25" i="25"/>
  <c r="AA27" i="23"/>
  <c r="V25" i="25"/>
  <c r="W27" i="23"/>
  <c r="G22" i="25"/>
  <c r="F23" i="23"/>
  <c r="E39" i="27" s="1"/>
  <c r="J56" i="28"/>
  <c r="K23" i="18" s="1"/>
  <c r="AG27" i="23"/>
  <c r="G7" i="25"/>
  <c r="E9" i="3"/>
  <c r="J55" i="28"/>
  <c r="K22" i="18" s="1"/>
  <c r="E23" i="3"/>
  <c r="G23" i="23"/>
  <c r="G4" i="18"/>
  <c r="H6" i="19" s="1"/>
  <c r="G27" i="28"/>
  <c r="E36" i="24"/>
  <c r="F4" i="18"/>
  <c r="H6" i="24" s="1"/>
  <c r="F27" i="28"/>
  <c r="B93" i="32"/>
  <c r="B61" i="32"/>
  <c r="B45" i="32"/>
  <c r="B29" i="32"/>
  <c r="B23" i="32" s="1"/>
  <c r="B125" i="32"/>
  <c r="B109" i="32"/>
  <c r="B175" i="32"/>
  <c r="B207" i="32"/>
  <c r="B241" i="32"/>
  <c r="B257" i="32"/>
  <c r="B191" i="32"/>
  <c r="D3" i="32"/>
  <c r="B225" i="32"/>
  <c r="B77" i="32"/>
  <c r="B273" i="32"/>
  <c r="B159" i="32"/>
  <c r="B141" i="32"/>
  <c r="F22" i="23"/>
  <c r="H4" i="18"/>
  <c r="I6" i="19" s="1"/>
  <c r="AN6" i="19" s="1"/>
  <c r="H27" i="28"/>
  <c r="J42" i="28"/>
  <c r="S27" i="23"/>
  <c r="T21" i="25"/>
  <c r="T25" i="25" s="1"/>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U27" i="23"/>
  <c r="G22" i="23"/>
  <c r="H7" i="25"/>
  <c r="H22" i="25"/>
  <c r="W34" i="24"/>
  <c r="W42" i="24" s="1"/>
  <c r="F36" i="24"/>
  <c r="G12" i="20"/>
  <c r="D24" i="4"/>
  <c r="J5" i="6"/>
  <c r="J5" i="7"/>
  <c r="K24" i="7" l="1"/>
  <c r="K23" i="7" s="1"/>
  <c r="K31" i="7" s="1"/>
  <c r="H20" i="18"/>
  <c r="H18" i="18" s="1"/>
  <c r="J24" i="7"/>
  <c r="J23" i="7" s="1"/>
  <c r="J31" i="7" s="1"/>
  <c r="E23" i="27"/>
  <c r="H24" i="23"/>
  <c r="H27" i="23" s="1"/>
  <c r="E22" i="27"/>
  <c r="E38" i="27"/>
  <c r="E40" i="27" s="1"/>
  <c r="E41" i="27" s="1"/>
  <c r="E42" i="27" s="1"/>
  <c r="F25" i="23"/>
  <c r="F23" i="7"/>
  <c r="G19" i="20"/>
  <c r="L35" i="19"/>
  <c r="K20" i="18"/>
  <c r="K18" i="18" s="1"/>
  <c r="L24" i="7"/>
  <c r="L23" i="7" s="1"/>
  <c r="L31" i="7" s="1"/>
  <c r="AJ27" i="7"/>
  <c r="P27" i="23"/>
  <c r="G21" i="20"/>
  <c r="G25" i="23"/>
  <c r="S17" i="18"/>
  <c r="T37" i="19"/>
  <c r="T29" i="7"/>
  <c r="AJ30" i="7"/>
  <c r="E13" i="4"/>
  <c r="N11" i="23"/>
  <c r="O11" i="25" s="1"/>
  <c r="N34" i="19"/>
  <c r="AS34" i="19" s="1"/>
  <c r="AS35" i="19"/>
  <c r="J6" i="23"/>
  <c r="AM6" i="19"/>
  <c r="D27" i="26"/>
  <c r="D23" i="26" s="1"/>
  <c r="D282" i="26" s="1"/>
  <c r="D283" i="26" s="1"/>
  <c r="D107" i="26"/>
  <c r="D223" i="26"/>
  <c r="D205" i="26"/>
  <c r="D75" i="26"/>
  <c r="D271" i="26"/>
  <c r="D255" i="26"/>
  <c r="D139" i="26"/>
  <c r="D239" i="26"/>
  <c r="D157" i="26"/>
  <c r="F3" i="26"/>
  <c r="F139" i="26" s="1"/>
  <c r="D91" i="26"/>
  <c r="D59" i="26"/>
  <c r="D43" i="26"/>
  <c r="D173" i="26"/>
  <c r="D189" i="26"/>
  <c r="K6" i="25"/>
  <c r="K20" i="25" s="1"/>
  <c r="B116" i="26"/>
  <c r="B118" i="26"/>
  <c r="B119" i="26" s="1"/>
  <c r="B234" i="26"/>
  <c r="B235" i="26" s="1"/>
  <c r="B132" i="26"/>
  <c r="B125" i="26" s="1"/>
  <c r="B37" i="26"/>
  <c r="B39" i="26" s="1"/>
  <c r="B248" i="26"/>
  <c r="B241" i="26" s="1"/>
  <c r="B54" i="26"/>
  <c r="B55" i="26" s="1"/>
  <c r="B232" i="26"/>
  <c r="B52" i="26"/>
  <c r="B134" i="26"/>
  <c r="B135" i="26" s="1"/>
  <c r="B264" i="26"/>
  <c r="B266" i="26"/>
  <c r="B267" i="26" s="1"/>
  <c r="B68" i="26"/>
  <c r="B61" i="26" s="1"/>
  <c r="B166" i="26"/>
  <c r="B84" i="26"/>
  <c r="B184" i="26"/>
  <c r="B185" i="26" s="1"/>
  <c r="B282" i="26"/>
  <c r="B283" i="26" s="1"/>
  <c r="B100" i="26"/>
  <c r="B167" i="26"/>
  <c r="B169" i="26" s="1"/>
  <c r="B70" i="26"/>
  <c r="B71" i="26" s="1"/>
  <c r="B36" i="26"/>
  <c r="B101" i="26"/>
  <c r="B103" i="26" s="1"/>
  <c r="B200" i="26"/>
  <c r="B201" i="26" s="1"/>
  <c r="B198" i="26"/>
  <c r="B191" i="26" s="1"/>
  <c r="B280" i="26"/>
  <c r="B273" i="26" s="1"/>
  <c r="B154" i="26"/>
  <c r="B150" i="26" s="1"/>
  <c r="B220" i="26"/>
  <c r="B85" i="26"/>
  <c r="B87" i="26" s="1"/>
  <c r="B182" i="26"/>
  <c r="B250" i="26"/>
  <c r="B251" i="26" s="1"/>
  <c r="B214" i="26"/>
  <c r="I20" i="18"/>
  <c r="I18" i="18" s="1"/>
  <c r="I35" i="19"/>
  <c r="I24" i="7"/>
  <c r="I23" i="7" s="1"/>
  <c r="I31" i="7" s="1"/>
  <c r="L23" i="25"/>
  <c r="L25" i="25" s="1"/>
  <c r="M23" i="25"/>
  <c r="M25" i="25" s="1"/>
  <c r="J35" i="19"/>
  <c r="N23" i="25"/>
  <c r="N25" i="25" s="1"/>
  <c r="K35" i="19"/>
  <c r="J20" i="18"/>
  <c r="J18" i="18" s="1"/>
  <c r="B156" i="32"/>
  <c r="B152" i="32" s="1"/>
  <c r="B222" i="32"/>
  <c r="B216" i="32"/>
  <c r="I6" i="24"/>
  <c r="M35" i="19"/>
  <c r="AR35" i="19" s="1"/>
  <c r="H35" i="19"/>
  <c r="B153" i="26"/>
  <c r="B141" i="26" s="1"/>
  <c r="B143" i="26" s="1"/>
  <c r="G35" i="19"/>
  <c r="F35" i="19"/>
  <c r="E20" i="18"/>
  <c r="E18" i="18" s="1"/>
  <c r="H21" i="25"/>
  <c r="M24" i="7"/>
  <c r="M23" i="7" s="1"/>
  <c r="M31" i="7" s="1"/>
  <c r="L20" i="18"/>
  <c r="E11" i="4"/>
  <c r="E10" i="4"/>
  <c r="J57" i="28"/>
  <c r="J6" i="24"/>
  <c r="G6" i="19"/>
  <c r="J6" i="25" s="1"/>
  <c r="J20" i="25" s="1"/>
  <c r="E23" i="20"/>
  <c r="G21" i="25"/>
  <c r="D191" i="32"/>
  <c r="D125" i="32"/>
  <c r="D257" i="32"/>
  <c r="D29" i="32"/>
  <c r="D23" i="32" s="1"/>
  <c r="D273" i="32"/>
  <c r="D159" i="32"/>
  <c r="D175" i="32"/>
  <c r="D93" i="32"/>
  <c r="D207" i="32"/>
  <c r="D45" i="32"/>
  <c r="D225" i="32"/>
  <c r="F3" i="32"/>
  <c r="D61" i="32"/>
  <c r="D109" i="32"/>
  <c r="D241" i="32"/>
  <c r="D141" i="32"/>
  <c r="D77" i="32"/>
  <c r="B72" i="32"/>
  <c r="B54" i="32"/>
  <c r="B284" i="32"/>
  <c r="B282" i="32"/>
  <c r="B70" i="32"/>
  <c r="B234" i="32"/>
  <c r="B231" i="32" s="1"/>
  <c r="B252" i="32"/>
  <c r="B250" i="32"/>
  <c r="B120" i="32"/>
  <c r="B56" i="32"/>
  <c r="B169" i="32"/>
  <c r="B200" i="32"/>
  <c r="B186" i="32"/>
  <c r="B168" i="32"/>
  <c r="B86" i="32"/>
  <c r="B102" i="32"/>
  <c r="B266" i="32"/>
  <c r="B184" i="32"/>
  <c r="B136" i="32"/>
  <c r="B137" i="32" s="1"/>
  <c r="B38" i="32"/>
  <c r="B236" i="32"/>
  <c r="B202" i="32"/>
  <c r="B268" i="32"/>
  <c r="B150" i="32"/>
  <c r="B134" i="32"/>
  <c r="B87" i="32"/>
  <c r="B89" i="32" s="1"/>
  <c r="B118" i="32"/>
  <c r="I4" i="18"/>
  <c r="K6" i="24" s="1"/>
  <c r="I27" i="28"/>
  <c r="K41" i="28"/>
  <c r="K40" i="28"/>
  <c r="L39" i="28" s="1"/>
  <c r="N27" i="23"/>
  <c r="L6" i="25"/>
  <c r="L20" i="25" s="1"/>
  <c r="K6" i="23"/>
  <c r="F271" i="26"/>
  <c r="F27" i="26"/>
  <c r="F23" i="26" s="1"/>
  <c r="F157" i="26"/>
  <c r="H3" i="26"/>
  <c r="E19" i="4"/>
  <c r="E24" i="4"/>
  <c r="E7" i="4"/>
  <c r="E18" i="4"/>
  <c r="E17" i="4"/>
  <c r="E8" i="4"/>
  <c r="E21" i="4"/>
  <c r="E9" i="4"/>
  <c r="E23" i="4"/>
  <c r="E16" i="4"/>
  <c r="E20" i="4"/>
  <c r="E12" i="4"/>
  <c r="E22" i="4"/>
  <c r="K5" i="6"/>
  <c r="K5" i="7"/>
  <c r="B142" i="26" l="1"/>
  <c r="E30" i="27"/>
  <c r="B93" i="26"/>
  <c r="B94" i="26" s="1"/>
  <c r="J21" i="23"/>
  <c r="F8" i="20"/>
  <c r="F12" i="20"/>
  <c r="F17" i="20"/>
  <c r="F21" i="20"/>
  <c r="F10" i="20"/>
  <c r="F15" i="20"/>
  <c r="F19" i="20"/>
  <c r="F9" i="20"/>
  <c r="F14" i="20"/>
  <c r="F18" i="20"/>
  <c r="F7" i="20"/>
  <c r="F11" i="20"/>
  <c r="F16" i="20"/>
  <c r="F20" i="20"/>
  <c r="F13" i="20"/>
  <c r="F22" i="20"/>
  <c r="B35" i="32"/>
  <c r="D85" i="26"/>
  <c r="D87" i="26" s="1"/>
  <c r="D101" i="26"/>
  <c r="D103" i="26" s="1"/>
  <c r="D134" i="26"/>
  <c r="D135" i="26" s="1"/>
  <c r="B159" i="26"/>
  <c r="B160" i="26" s="1"/>
  <c r="M35" i="24"/>
  <c r="AQ35" i="19"/>
  <c r="F59" i="26"/>
  <c r="F107" i="26"/>
  <c r="F91" i="26"/>
  <c r="F223" i="26"/>
  <c r="F205" i="26"/>
  <c r="F189" i="26"/>
  <c r="F43" i="26"/>
  <c r="F255" i="26"/>
  <c r="F239" i="26"/>
  <c r="F173" i="26"/>
  <c r="F75" i="26"/>
  <c r="F123" i="26"/>
  <c r="N42" i="19"/>
  <c r="AS42" i="19" s="1"/>
  <c r="V8" i="23"/>
  <c r="T31" i="7"/>
  <c r="AY37" i="19"/>
  <c r="D37" i="19" s="1"/>
  <c r="T34" i="19"/>
  <c r="U37" i="24"/>
  <c r="E37" i="19"/>
  <c r="AI17" i="18"/>
  <c r="AM35" i="19"/>
  <c r="AO41" i="19"/>
  <c r="K41" i="24"/>
  <c r="K38" i="24" s="1"/>
  <c r="J38" i="19"/>
  <c r="AO38" i="19" s="1"/>
  <c r="AN41" i="19"/>
  <c r="J41" i="24"/>
  <c r="J38" i="24" s="1"/>
  <c r="I38" i="19"/>
  <c r="AN38" i="19" s="1"/>
  <c r="AL35" i="19"/>
  <c r="AK41" i="19"/>
  <c r="G41" i="24"/>
  <c r="F38" i="19"/>
  <c r="F34" i="19" s="1"/>
  <c r="AP35" i="19"/>
  <c r="AQ41" i="19"/>
  <c r="M41" i="24"/>
  <c r="M38" i="24" s="1"/>
  <c r="L38" i="19"/>
  <c r="B77" i="26"/>
  <c r="B79" i="26" s="1"/>
  <c r="B29" i="26"/>
  <c r="B30" i="26" s="1"/>
  <c r="D52" i="26"/>
  <c r="D266" i="26"/>
  <c r="D267" i="26" s="1"/>
  <c r="D68" i="26"/>
  <c r="D61" i="26" s="1"/>
  <c r="D66" i="26" s="1"/>
  <c r="D167" i="26"/>
  <c r="D169" i="26" s="1"/>
  <c r="D234" i="26"/>
  <c r="D235" i="26" s="1"/>
  <c r="D214" i="26"/>
  <c r="G35" i="24"/>
  <c r="AK35" i="19"/>
  <c r="AO35" i="19"/>
  <c r="AN35" i="19"/>
  <c r="D54" i="26"/>
  <c r="D55" i="26" s="1"/>
  <c r="D182" i="26"/>
  <c r="D36" i="26"/>
  <c r="D70" i="26"/>
  <c r="D71" i="26" s="1"/>
  <c r="D100" i="26"/>
  <c r="D132" i="26"/>
  <c r="D125" i="26" s="1"/>
  <c r="D130" i="26" s="1"/>
  <c r="D184" i="26"/>
  <c r="D185" i="26" s="1"/>
  <c r="D232" i="26"/>
  <c r="D264" i="26"/>
  <c r="D154" i="26"/>
  <c r="D150" i="26" s="1"/>
  <c r="D220" i="26"/>
  <c r="D84" i="26"/>
  <c r="D116" i="26"/>
  <c r="D166" i="26"/>
  <c r="D198" i="26"/>
  <c r="D191" i="26" s="1"/>
  <c r="D196" i="26" s="1"/>
  <c r="D248" i="26"/>
  <c r="D241" i="26" s="1"/>
  <c r="D246" i="26" s="1"/>
  <c r="D280" i="26"/>
  <c r="D284" i="26" s="1"/>
  <c r="D148" i="26"/>
  <c r="D37" i="26"/>
  <c r="D118" i="26"/>
  <c r="D119" i="26" s="1"/>
  <c r="D200" i="26"/>
  <c r="D201" i="26" s="1"/>
  <c r="D250" i="26"/>
  <c r="D251" i="26" s="1"/>
  <c r="I6" i="23"/>
  <c r="AL6" i="19"/>
  <c r="B120" i="26"/>
  <c r="B56" i="26"/>
  <c r="D216" i="32"/>
  <c r="D222" i="32"/>
  <c r="B219" i="32"/>
  <c r="B153" i="32"/>
  <c r="B154" i="32" s="1"/>
  <c r="B151" i="26"/>
  <c r="B217" i="26"/>
  <c r="B218" i="26" s="1"/>
  <c r="B202" i="26"/>
  <c r="B40" i="26"/>
  <c r="B170" i="26"/>
  <c r="B72" i="26"/>
  <c r="B13" i="26"/>
  <c r="B219" i="26"/>
  <c r="B207" i="26" s="1"/>
  <c r="B208" i="26" s="1"/>
  <c r="K21" i="23"/>
  <c r="K27" i="23"/>
  <c r="J35" i="24"/>
  <c r="M27" i="23"/>
  <c r="K35" i="24"/>
  <c r="L27" i="23"/>
  <c r="L35" i="24"/>
  <c r="J6" i="19"/>
  <c r="F220" i="26"/>
  <c r="F214" i="26"/>
  <c r="F148" i="26"/>
  <c r="B209" i="26"/>
  <c r="B210" i="26" s="1"/>
  <c r="F23" i="20"/>
  <c r="I23" i="25"/>
  <c r="I25" i="25" s="1"/>
  <c r="F154" i="26"/>
  <c r="F150" i="26" s="1"/>
  <c r="D156" i="32"/>
  <c r="D152" i="32" s="1"/>
  <c r="K56" i="28"/>
  <c r="L23" i="18" s="1"/>
  <c r="P23" i="25"/>
  <c r="P25" i="25" s="1"/>
  <c r="O27" i="23"/>
  <c r="K55" i="28"/>
  <c r="L22" i="18" s="1"/>
  <c r="M34" i="19"/>
  <c r="N35" i="24"/>
  <c r="N34" i="24" s="1"/>
  <c r="N42" i="24" s="1"/>
  <c r="B187" i="32"/>
  <c r="B188" i="32" s="1"/>
  <c r="B138" i="32"/>
  <c r="B13" i="32"/>
  <c r="B41" i="32"/>
  <c r="B42" i="32" s="1"/>
  <c r="B285" i="32"/>
  <c r="B286" i="32" s="1"/>
  <c r="F93" i="32"/>
  <c r="F45" i="32"/>
  <c r="F273" i="32"/>
  <c r="F159" i="32"/>
  <c r="F175" i="32"/>
  <c r="F61" i="32"/>
  <c r="F191" i="32"/>
  <c r="F141" i="32"/>
  <c r="H3" i="32"/>
  <c r="F225" i="32"/>
  <c r="F257" i="32"/>
  <c r="F125" i="32"/>
  <c r="F207" i="32"/>
  <c r="F109" i="32"/>
  <c r="F77" i="32"/>
  <c r="F241" i="32"/>
  <c r="F29" i="32"/>
  <c r="D284" i="32"/>
  <c r="D285" i="32" s="1"/>
  <c r="D236" i="32"/>
  <c r="D237" i="32" s="1"/>
  <c r="D72" i="32"/>
  <c r="D73" i="32" s="1"/>
  <c r="D186" i="32"/>
  <c r="D187" i="32" s="1"/>
  <c r="D266" i="32"/>
  <c r="D200" i="32"/>
  <c r="D136" i="32"/>
  <c r="D137" i="32" s="1"/>
  <c r="D87" i="32"/>
  <c r="D89" i="32" s="1"/>
  <c r="D134" i="32"/>
  <c r="D105" i="32"/>
  <c r="D250" i="32"/>
  <c r="D86" i="32"/>
  <c r="D202" i="32"/>
  <c r="D203" i="32" s="1"/>
  <c r="D168" i="32"/>
  <c r="D38" i="32"/>
  <c r="D268" i="32"/>
  <c r="D269" i="32" s="1"/>
  <c r="D184" i="32"/>
  <c r="D150" i="32"/>
  <c r="D56" i="32"/>
  <c r="D234" i="32"/>
  <c r="D252" i="32"/>
  <c r="D253" i="32" s="1"/>
  <c r="D118" i="32"/>
  <c r="D54" i="32"/>
  <c r="D169" i="32"/>
  <c r="D171" i="32" s="1"/>
  <c r="D282" i="32"/>
  <c r="D120" i="32"/>
  <c r="D121" i="32" s="1"/>
  <c r="D102" i="32"/>
  <c r="D70" i="32"/>
  <c r="B171" i="32"/>
  <c r="B172" i="32" s="1"/>
  <c r="B57" i="32"/>
  <c r="B58" i="32" s="1"/>
  <c r="J4" i="18"/>
  <c r="K6" i="19" s="1"/>
  <c r="AP6" i="19" s="1"/>
  <c r="J27" i="28"/>
  <c r="B203" i="32"/>
  <c r="B204" i="32" s="1"/>
  <c r="B105" i="32"/>
  <c r="B106" i="32" s="1"/>
  <c r="B121" i="32"/>
  <c r="B73" i="32"/>
  <c r="B74" i="32" s="1"/>
  <c r="B269" i="32"/>
  <c r="B270" i="32" s="1"/>
  <c r="B90" i="32"/>
  <c r="B237" i="32"/>
  <c r="B238" i="32" s="1"/>
  <c r="B253" i="32"/>
  <c r="B254" i="32" s="1"/>
  <c r="L40" i="28"/>
  <c r="L55" i="28" s="1"/>
  <c r="M22" i="18" s="1"/>
  <c r="K42" i="28"/>
  <c r="B247" i="26"/>
  <c r="B279" i="26"/>
  <c r="B278" i="26"/>
  <c r="B284" i="26"/>
  <c r="F282" i="26"/>
  <c r="F283" i="26" s="1"/>
  <c r="F280" i="26"/>
  <c r="B268" i="26"/>
  <c r="F266" i="26"/>
  <c r="F264" i="26"/>
  <c r="B252" i="26"/>
  <c r="F250" i="26"/>
  <c r="F248" i="26"/>
  <c r="B236" i="26"/>
  <c r="F234" i="26"/>
  <c r="F232" i="26"/>
  <c r="D209" i="26"/>
  <c r="B196" i="26"/>
  <c r="F200" i="26"/>
  <c r="F198" i="26"/>
  <c r="F167" i="26"/>
  <c r="F184" i="26"/>
  <c r="F182" i="26"/>
  <c r="B186" i="26"/>
  <c r="F166" i="26"/>
  <c r="B161" i="26"/>
  <c r="B130" i="26"/>
  <c r="F134" i="26"/>
  <c r="F132" i="26"/>
  <c r="B136" i="26"/>
  <c r="F118" i="26"/>
  <c r="F116" i="26"/>
  <c r="B104" i="26"/>
  <c r="F101" i="26"/>
  <c r="F100" i="26"/>
  <c r="B95" i="26"/>
  <c r="F85" i="26"/>
  <c r="F87" i="26" s="1"/>
  <c r="F84" i="26"/>
  <c r="B88" i="26"/>
  <c r="B66" i="26"/>
  <c r="F70" i="26"/>
  <c r="F71" i="26" s="1"/>
  <c r="F68" i="26"/>
  <c r="F54" i="26"/>
  <c r="F52" i="26"/>
  <c r="F37" i="26"/>
  <c r="F36" i="26"/>
  <c r="H239" i="26"/>
  <c r="H271" i="26"/>
  <c r="H205" i="26"/>
  <c r="H123" i="26"/>
  <c r="H91" i="26"/>
  <c r="H255" i="26"/>
  <c r="H173" i="26"/>
  <c r="H27" i="26"/>
  <c r="H23" i="26" s="1"/>
  <c r="H189" i="26"/>
  <c r="H107" i="26"/>
  <c r="J3" i="26"/>
  <c r="H59" i="26"/>
  <c r="H223" i="26"/>
  <c r="H75" i="26"/>
  <c r="H43" i="26"/>
  <c r="H157" i="26"/>
  <c r="H139" i="26"/>
  <c r="L5" i="6"/>
  <c r="L5" i="7"/>
  <c r="AI29" i="7"/>
  <c r="AK8" i="23" s="1"/>
  <c r="F31" i="7"/>
  <c r="D219" i="26" l="1"/>
  <c r="D153" i="26"/>
  <c r="B78" i="26"/>
  <c r="E31" i="27"/>
  <c r="E32" i="27" s="1"/>
  <c r="E33" i="27" s="1"/>
  <c r="D4" i="33"/>
  <c r="D90" i="32"/>
  <c r="D93" i="26"/>
  <c r="D95" i="26" s="1"/>
  <c r="D96" i="26" s="1"/>
  <c r="M34" i="24"/>
  <c r="M42" i="24" s="1"/>
  <c r="I21" i="23"/>
  <c r="F13" i="26"/>
  <c r="D14" i="26"/>
  <c r="D13" i="26"/>
  <c r="D159" i="26"/>
  <c r="D161" i="26" s="1"/>
  <c r="J34" i="19"/>
  <c r="AO34" i="19" s="1"/>
  <c r="D56" i="26"/>
  <c r="D236" i="26"/>
  <c r="T42" i="19"/>
  <c r="AY42" i="19" s="1"/>
  <c r="AY34" i="19"/>
  <c r="U34" i="24"/>
  <c r="U42" i="24" s="1"/>
  <c r="F37" i="24"/>
  <c r="E37" i="24"/>
  <c r="F8" i="23"/>
  <c r="W8" i="25"/>
  <c r="V26" i="23"/>
  <c r="K34" i="24"/>
  <c r="K42" i="24" s="1"/>
  <c r="AP41" i="19"/>
  <c r="L41" i="24"/>
  <c r="L38" i="24" s="1"/>
  <c r="L34" i="24" s="1"/>
  <c r="L42" i="24" s="1"/>
  <c r="K38" i="19"/>
  <c r="G38" i="24"/>
  <c r="AQ38" i="19"/>
  <c r="L34" i="19"/>
  <c r="I34" i="19"/>
  <c r="AK38" i="19"/>
  <c r="AL41" i="19"/>
  <c r="H41" i="24"/>
  <c r="H38" i="24" s="1"/>
  <c r="G38" i="19"/>
  <c r="AL38" i="19" s="1"/>
  <c r="AM41" i="19"/>
  <c r="I41" i="24"/>
  <c r="I38" i="24" s="1"/>
  <c r="H38" i="19"/>
  <c r="AM38" i="19" s="1"/>
  <c r="J34" i="24"/>
  <c r="J42" i="24" s="1"/>
  <c r="E41" i="19"/>
  <c r="D120" i="26"/>
  <c r="D104" i="26"/>
  <c r="D72" i="26"/>
  <c r="D77" i="26"/>
  <c r="D78" i="26" s="1"/>
  <c r="D218" i="26"/>
  <c r="D29" i="26"/>
  <c r="D31" i="26" s="1"/>
  <c r="D32" i="26" s="1"/>
  <c r="D252" i="26"/>
  <c r="D39" i="26"/>
  <c r="D40" i="26" s="1"/>
  <c r="D268" i="26"/>
  <c r="D152" i="26"/>
  <c r="D273" i="26"/>
  <c r="D278" i="26" s="1"/>
  <c r="D170" i="26"/>
  <c r="M39" i="28"/>
  <c r="M41" i="28" s="1"/>
  <c r="D35" i="19"/>
  <c r="D186" i="26"/>
  <c r="D136" i="26"/>
  <c r="D202" i="26"/>
  <c r="M42" i="19"/>
  <c r="AR42" i="19" s="1"/>
  <c r="AR34" i="19"/>
  <c r="M6" i="25"/>
  <c r="M20" i="25" s="1"/>
  <c r="AO6" i="19"/>
  <c r="F42" i="19"/>
  <c r="AK42" i="19" s="1"/>
  <c r="AK34" i="19"/>
  <c r="B14" i="32"/>
  <c r="B15" i="32" s="1"/>
  <c r="B14" i="26"/>
  <c r="B15" i="26" s="1"/>
  <c r="T151" i="26"/>
  <c r="B152" i="26"/>
  <c r="T219" i="32"/>
  <c r="B220" i="32"/>
  <c r="F218" i="26"/>
  <c r="O11" i="23"/>
  <c r="P11" i="25" s="1"/>
  <c r="D207" i="26"/>
  <c r="D208" i="26" s="1"/>
  <c r="D141" i="26"/>
  <c r="D143" i="26" s="1"/>
  <c r="B212" i="26"/>
  <c r="B213" i="26" s="1"/>
  <c r="H148" i="26"/>
  <c r="H214" i="26"/>
  <c r="H220" i="26"/>
  <c r="L6" i="23"/>
  <c r="F219" i="26"/>
  <c r="F207" i="26" s="1"/>
  <c r="F208" i="26" s="1"/>
  <c r="D188" i="32"/>
  <c r="D210" i="26"/>
  <c r="H154" i="26"/>
  <c r="H150" i="26" s="1"/>
  <c r="F153" i="26"/>
  <c r="F141" i="26" s="1"/>
  <c r="F143" i="26" s="1"/>
  <c r="F23" i="32"/>
  <c r="F222" i="32" s="1"/>
  <c r="D220" i="32"/>
  <c r="L18" i="18"/>
  <c r="D74" i="32"/>
  <c r="D122" i="32"/>
  <c r="K57" i="28"/>
  <c r="D204" i="32"/>
  <c r="D254" i="32"/>
  <c r="D106" i="32"/>
  <c r="D270" i="32"/>
  <c r="D57" i="32"/>
  <c r="D58" i="32" s="1"/>
  <c r="B122" i="32"/>
  <c r="L6" i="24"/>
  <c r="K4" i="18"/>
  <c r="M6" i="24" s="1"/>
  <c r="K27" i="28"/>
  <c r="D238" i="32"/>
  <c r="D172" i="32"/>
  <c r="D41" i="32"/>
  <c r="D42" i="32" s="1"/>
  <c r="D286" i="32"/>
  <c r="D138" i="32"/>
  <c r="H175" i="32"/>
  <c r="H191" i="32"/>
  <c r="H159" i="32"/>
  <c r="H29" i="32"/>
  <c r="H23" i="32" s="1"/>
  <c r="H273" i="32"/>
  <c r="H45" i="32"/>
  <c r="H241" i="32"/>
  <c r="H77" i="32"/>
  <c r="H141" i="32"/>
  <c r="J3" i="32"/>
  <c r="H257" i="32"/>
  <c r="H93" i="32"/>
  <c r="H61" i="32"/>
  <c r="H109" i="32"/>
  <c r="H225" i="32"/>
  <c r="H125" i="32"/>
  <c r="H207" i="32"/>
  <c r="L41" i="28"/>
  <c r="H282" i="26"/>
  <c r="H280" i="26"/>
  <c r="H273" i="26" s="1"/>
  <c r="F273" i="26"/>
  <c r="F278" i="26" s="1"/>
  <c r="F284" i="26"/>
  <c r="D247" i="26"/>
  <c r="H266" i="26"/>
  <c r="H267" i="26" s="1"/>
  <c r="H264" i="26"/>
  <c r="F267" i="26"/>
  <c r="F268" i="26" s="1"/>
  <c r="F241" i="26"/>
  <c r="F251" i="26"/>
  <c r="H250" i="26"/>
  <c r="H251" i="26" s="1"/>
  <c r="H248" i="26"/>
  <c r="F235" i="26"/>
  <c r="H234" i="26"/>
  <c r="H235" i="26" s="1"/>
  <c r="H232" i="26"/>
  <c r="F191" i="26"/>
  <c r="F201" i="26"/>
  <c r="H200" i="26"/>
  <c r="H201" i="26" s="1"/>
  <c r="H198" i="26"/>
  <c r="H167" i="26"/>
  <c r="H169" i="26" s="1"/>
  <c r="H184" i="26"/>
  <c r="H185" i="26" s="1"/>
  <c r="H182" i="26"/>
  <c r="F185" i="26"/>
  <c r="H166" i="26"/>
  <c r="B162" i="26"/>
  <c r="F159" i="26"/>
  <c r="F160" i="26" s="1"/>
  <c r="D162" i="26"/>
  <c r="F169" i="26"/>
  <c r="F170" i="26" s="1"/>
  <c r="F152" i="26"/>
  <c r="F125" i="26"/>
  <c r="F135" i="26"/>
  <c r="F136" i="26" s="1"/>
  <c r="H134" i="26"/>
  <c r="H135" i="26" s="1"/>
  <c r="H132" i="26"/>
  <c r="F119" i="26"/>
  <c r="H118" i="26"/>
  <c r="H119" i="26" s="1"/>
  <c r="H116" i="26"/>
  <c r="B96" i="26"/>
  <c r="F93" i="26"/>
  <c r="F94" i="26" s="1"/>
  <c r="F103" i="26"/>
  <c r="H101" i="26"/>
  <c r="H103" i="26" s="1"/>
  <c r="H100" i="26"/>
  <c r="H85" i="26"/>
  <c r="H87" i="26" s="1"/>
  <c r="H84" i="26"/>
  <c r="F77" i="26"/>
  <c r="F78" i="26" s="1"/>
  <c r="F61" i="26"/>
  <c r="F66" i="26" s="1"/>
  <c r="F72" i="26"/>
  <c r="H70" i="26"/>
  <c r="H68" i="26"/>
  <c r="F55" i="26"/>
  <c r="F56" i="26" s="1"/>
  <c r="H54" i="26"/>
  <c r="H52" i="26"/>
  <c r="H37" i="26"/>
  <c r="H36" i="26"/>
  <c r="F29" i="26"/>
  <c r="F30" i="26" s="1"/>
  <c r="F39" i="26"/>
  <c r="F40" i="26" s="1"/>
  <c r="AL8" i="25"/>
  <c r="AK26" i="23"/>
  <c r="G8" i="23"/>
  <c r="J239" i="26"/>
  <c r="J271" i="26"/>
  <c r="J157" i="26"/>
  <c r="J91" i="26"/>
  <c r="J255" i="26"/>
  <c r="J139" i="26"/>
  <c r="J223" i="26"/>
  <c r="L3" i="26"/>
  <c r="J173" i="26"/>
  <c r="J59" i="26"/>
  <c r="J205" i="26"/>
  <c r="J43" i="26"/>
  <c r="J75" i="26"/>
  <c r="J123" i="26"/>
  <c r="J27" i="26"/>
  <c r="J23" i="26" s="1"/>
  <c r="J107" i="26"/>
  <c r="J189" i="26"/>
  <c r="N6" i="25"/>
  <c r="N20" i="25" s="1"/>
  <c r="M6" i="23"/>
  <c r="M5" i="6"/>
  <c r="M5" i="7"/>
  <c r="AJ29" i="7"/>
  <c r="AI31" i="7"/>
  <c r="F142" i="26" l="1"/>
  <c r="D142" i="26"/>
  <c r="D79" i="26"/>
  <c r="D13" i="32"/>
  <c r="D14" i="32"/>
  <c r="H93" i="26"/>
  <c r="H94" i="26" s="1"/>
  <c r="D94" i="26"/>
  <c r="D98" i="26" s="1"/>
  <c r="D153" i="32"/>
  <c r="D154" i="32" s="1"/>
  <c r="D160" i="26"/>
  <c r="D164" i="26" s="1"/>
  <c r="H159" i="26"/>
  <c r="H160" i="26" s="1"/>
  <c r="G8" i="25"/>
  <c r="J42" i="19"/>
  <c r="AO42" i="19" s="1"/>
  <c r="W24" i="25"/>
  <c r="W25" i="25" s="1"/>
  <c r="V27" i="23"/>
  <c r="D41" i="19"/>
  <c r="L42" i="19"/>
  <c r="AQ42" i="19" s="1"/>
  <c r="AQ34" i="19"/>
  <c r="AN34" i="19"/>
  <c r="I42" i="19"/>
  <c r="AN42" i="19" s="1"/>
  <c r="AP38" i="19"/>
  <c r="D38" i="19" s="1"/>
  <c r="K34" i="19"/>
  <c r="E38" i="24"/>
  <c r="F38" i="24"/>
  <c r="G34" i="24"/>
  <c r="G42" i="24" s="1"/>
  <c r="F41" i="24"/>
  <c r="E38" i="19"/>
  <c r="E41" i="24"/>
  <c r="D30" i="26"/>
  <c r="D279" i="26"/>
  <c r="D15" i="26"/>
  <c r="H216" i="32"/>
  <c r="H222" i="32"/>
  <c r="F14" i="26"/>
  <c r="F15" i="26" s="1"/>
  <c r="F266" i="32"/>
  <c r="F216" i="32"/>
  <c r="F220" i="32" s="1"/>
  <c r="H218" i="26"/>
  <c r="D212" i="26"/>
  <c r="D213" i="26" s="1"/>
  <c r="F72" i="32"/>
  <c r="F73" i="32" s="1"/>
  <c r="L21" i="23"/>
  <c r="M21" i="23"/>
  <c r="F250" i="32"/>
  <c r="H219" i="26"/>
  <c r="H207" i="26" s="1"/>
  <c r="H208" i="26" s="1"/>
  <c r="F184" i="32"/>
  <c r="F168" i="32"/>
  <c r="J214" i="26"/>
  <c r="J148" i="26"/>
  <c r="J220" i="26"/>
  <c r="F54" i="32"/>
  <c r="F56" i="32"/>
  <c r="F57" i="32" s="1"/>
  <c r="F234" i="32"/>
  <c r="F87" i="32"/>
  <c r="F89" i="32" s="1"/>
  <c r="F118" i="32"/>
  <c r="F120" i="32"/>
  <c r="F121" i="32" s="1"/>
  <c r="J154" i="26"/>
  <c r="J150" i="26" s="1"/>
  <c r="H153" i="26"/>
  <c r="H141" i="26" s="1"/>
  <c r="H143" i="26" s="1"/>
  <c r="F186" i="32"/>
  <c r="F187" i="32" s="1"/>
  <c r="F41" i="32"/>
  <c r="F136" i="32"/>
  <c r="F137" i="32" s="1"/>
  <c r="F169" i="32"/>
  <c r="F171" i="32" s="1"/>
  <c r="F282" i="32"/>
  <c r="F38" i="32"/>
  <c r="F134" i="32"/>
  <c r="F236" i="32"/>
  <c r="F237" i="32" s="1"/>
  <c r="F105" i="32"/>
  <c r="F202" i="32"/>
  <c r="F203" i="32" s="1"/>
  <c r="F102" i="32"/>
  <c r="F284" i="32"/>
  <c r="F285" i="32" s="1"/>
  <c r="F268" i="32"/>
  <c r="F269" i="32" s="1"/>
  <c r="F200" i="32"/>
  <c r="F156" i="32"/>
  <c r="F152" i="32" s="1"/>
  <c r="F70" i="32"/>
  <c r="F150" i="32"/>
  <c r="F252" i="32"/>
  <c r="F253" i="32" s="1"/>
  <c r="F86" i="32"/>
  <c r="H156" i="32"/>
  <c r="H152" i="32" s="1"/>
  <c r="M56" i="28"/>
  <c r="N23" i="18" s="1"/>
  <c r="L56" i="28"/>
  <c r="AK27" i="23"/>
  <c r="AL24" i="25"/>
  <c r="F26" i="23"/>
  <c r="E21" i="27" s="1"/>
  <c r="L42" i="28"/>
  <c r="L6" i="19"/>
  <c r="H266" i="32"/>
  <c r="H252" i="32"/>
  <c r="H253" i="32" s="1"/>
  <c r="H169" i="32"/>
  <c r="H268" i="32"/>
  <c r="H269" i="32" s="1"/>
  <c r="H54" i="32"/>
  <c r="H186" i="32"/>
  <c r="H187" i="32" s="1"/>
  <c r="H234" i="32"/>
  <c r="H200" i="32"/>
  <c r="H134" i="32"/>
  <c r="H118" i="32"/>
  <c r="H70" i="32"/>
  <c r="H282" i="32"/>
  <c r="H168" i="32"/>
  <c r="H120" i="32"/>
  <c r="H121" i="32" s="1"/>
  <c r="H102" i="32"/>
  <c r="H236" i="32"/>
  <c r="H237" i="32" s="1"/>
  <c r="H184" i="32"/>
  <c r="H150" i="32"/>
  <c r="H72" i="32"/>
  <c r="H73" i="32" s="1"/>
  <c r="H74" i="32" s="1"/>
  <c r="H86" i="32"/>
  <c r="H284" i="32"/>
  <c r="H285" i="32" s="1"/>
  <c r="H136" i="32"/>
  <c r="H137" i="32" s="1"/>
  <c r="H38" i="32"/>
  <c r="H250" i="32"/>
  <c r="H202" i="32"/>
  <c r="H203" i="32" s="1"/>
  <c r="H56" i="32"/>
  <c r="H87" i="32"/>
  <c r="H89" i="32" s="1"/>
  <c r="L4" i="18"/>
  <c r="M6" i="19" s="1"/>
  <c r="AR6" i="19" s="1"/>
  <c r="L27" i="28"/>
  <c r="J125" i="32"/>
  <c r="J29" i="32"/>
  <c r="J23" i="32" s="1"/>
  <c r="J45" i="32"/>
  <c r="J257" i="32"/>
  <c r="J109" i="32"/>
  <c r="L3" i="32"/>
  <c r="J225" i="32"/>
  <c r="J141" i="32"/>
  <c r="J77" i="32"/>
  <c r="J207" i="32"/>
  <c r="J159" i="32"/>
  <c r="J191" i="32"/>
  <c r="J175" i="32"/>
  <c r="J273" i="32"/>
  <c r="J61" i="32"/>
  <c r="J241" i="32"/>
  <c r="J93" i="32"/>
  <c r="M40" i="28"/>
  <c r="M42" i="28" s="1"/>
  <c r="F279" i="26"/>
  <c r="H279" i="26"/>
  <c r="H278" i="26"/>
  <c r="J282" i="26"/>
  <c r="J283" i="26" s="1"/>
  <c r="J280" i="26"/>
  <c r="H283" i="26"/>
  <c r="J264" i="26"/>
  <c r="J266" i="26"/>
  <c r="H268" i="26"/>
  <c r="H241" i="26"/>
  <c r="H252" i="26"/>
  <c r="J250" i="26"/>
  <c r="J251" i="26" s="1"/>
  <c r="J248" i="26"/>
  <c r="F252" i="26"/>
  <c r="F247" i="26"/>
  <c r="F246" i="26"/>
  <c r="H236" i="26"/>
  <c r="J234" i="26"/>
  <c r="J235" i="26" s="1"/>
  <c r="J232" i="26"/>
  <c r="F236" i="26"/>
  <c r="F209" i="26"/>
  <c r="F210" i="26" s="1"/>
  <c r="H191" i="26"/>
  <c r="H196" i="26" s="1"/>
  <c r="H202" i="26"/>
  <c r="F196" i="26"/>
  <c r="F202" i="26"/>
  <c r="J200" i="26"/>
  <c r="J201" i="26" s="1"/>
  <c r="J198" i="26"/>
  <c r="J167" i="26"/>
  <c r="J184" i="26"/>
  <c r="J182" i="26"/>
  <c r="H186" i="26"/>
  <c r="F186" i="26"/>
  <c r="H170" i="26"/>
  <c r="F161" i="26"/>
  <c r="B164" i="26"/>
  <c r="J166" i="26"/>
  <c r="H161" i="26"/>
  <c r="H162" i="26" s="1"/>
  <c r="H152" i="26"/>
  <c r="H120" i="26"/>
  <c r="H136" i="26"/>
  <c r="H125" i="26"/>
  <c r="H130" i="26" s="1"/>
  <c r="J134" i="26"/>
  <c r="J135" i="26" s="1"/>
  <c r="J132" i="26"/>
  <c r="J125" i="26" s="1"/>
  <c r="J130" i="26" s="1"/>
  <c r="F130" i="26"/>
  <c r="J118" i="26"/>
  <c r="J116" i="26"/>
  <c r="F120" i="26"/>
  <c r="H104" i="26"/>
  <c r="F95" i="26"/>
  <c r="B98" i="26"/>
  <c r="J101" i="26"/>
  <c r="J103" i="26" s="1"/>
  <c r="J100" i="26"/>
  <c r="F104" i="26"/>
  <c r="H95" i="26"/>
  <c r="H96" i="26" s="1"/>
  <c r="J85" i="26"/>
  <c r="J87" i="26" s="1"/>
  <c r="J84" i="26"/>
  <c r="F79" i="26"/>
  <c r="H77" i="26"/>
  <c r="H78" i="26" s="1"/>
  <c r="J68" i="26"/>
  <c r="J61" i="26" s="1"/>
  <c r="J66" i="26" s="1"/>
  <c r="J70" i="26"/>
  <c r="J71" i="26" s="1"/>
  <c r="H71" i="26"/>
  <c r="H72" i="26" s="1"/>
  <c r="H61" i="26"/>
  <c r="H55" i="26"/>
  <c r="H56" i="26" s="1"/>
  <c r="J52" i="26"/>
  <c r="J54" i="26"/>
  <c r="J37" i="26"/>
  <c r="J36" i="26"/>
  <c r="F31" i="26"/>
  <c r="F32" i="26" s="1"/>
  <c r="H13" i="26"/>
  <c r="H39" i="26"/>
  <c r="H40" i="26" s="1"/>
  <c r="H29" i="26"/>
  <c r="H30" i="26" s="1"/>
  <c r="G26" i="23"/>
  <c r="D21" i="27" s="1"/>
  <c r="H8" i="25"/>
  <c r="L239" i="26"/>
  <c r="L271" i="26"/>
  <c r="L255" i="26"/>
  <c r="L91" i="26"/>
  <c r="L223" i="26"/>
  <c r="L139" i="26"/>
  <c r="L173" i="26"/>
  <c r="N3" i="26"/>
  <c r="L205" i="26"/>
  <c r="L59" i="26"/>
  <c r="L189" i="26"/>
  <c r="L27" i="26"/>
  <c r="L23" i="26" s="1"/>
  <c r="L157" i="26"/>
  <c r="L75" i="26"/>
  <c r="L107" i="26"/>
  <c r="L43" i="26"/>
  <c r="L123" i="26"/>
  <c r="N5" i="6"/>
  <c r="N5" i="7"/>
  <c r="H142" i="26" l="1"/>
  <c r="H98" i="26"/>
  <c r="D15" i="32"/>
  <c r="H90" i="32"/>
  <c r="F90" i="32"/>
  <c r="H14" i="32"/>
  <c r="J13" i="26"/>
  <c r="AP34" i="19"/>
  <c r="K42" i="19"/>
  <c r="AP42" i="19" s="1"/>
  <c r="J29" i="26"/>
  <c r="J30" i="26" s="1"/>
  <c r="N39" i="28"/>
  <c r="N40" i="28" s="1"/>
  <c r="H14" i="26"/>
  <c r="H15" i="26" s="1"/>
  <c r="N6" i="23"/>
  <c r="N21" i="23" s="1"/>
  <c r="AQ6" i="19"/>
  <c r="F270" i="32"/>
  <c r="J218" i="26"/>
  <c r="L57" i="28"/>
  <c r="M23" i="18"/>
  <c r="F138" i="32"/>
  <c r="F204" i="32"/>
  <c r="F172" i="32"/>
  <c r="F254" i="32"/>
  <c r="F286" i="32"/>
  <c r="F58" i="32"/>
  <c r="F238" i="32"/>
  <c r="E43" i="27"/>
  <c r="F188" i="32"/>
  <c r="J216" i="32"/>
  <c r="J222" i="32"/>
  <c r="F106" i="32"/>
  <c r="F74" i="32"/>
  <c r="L220" i="26"/>
  <c r="L214" i="26"/>
  <c r="L148" i="26"/>
  <c r="J219" i="26"/>
  <c r="F42" i="32"/>
  <c r="L154" i="26"/>
  <c r="L150" i="26" s="1"/>
  <c r="J153" i="26"/>
  <c r="J141" i="26" s="1"/>
  <c r="J143" i="26" s="1"/>
  <c r="H220" i="32"/>
  <c r="J156" i="32"/>
  <c r="J152" i="32" s="1"/>
  <c r="N6" i="24"/>
  <c r="M55" i="28"/>
  <c r="AL25" i="25"/>
  <c r="G24" i="25"/>
  <c r="H254" i="32"/>
  <c r="O6" i="25"/>
  <c r="O20" i="25" s="1"/>
  <c r="H238" i="32"/>
  <c r="H138" i="32"/>
  <c r="H270" i="32"/>
  <c r="J202" i="32"/>
  <c r="J203" i="32" s="1"/>
  <c r="J168" i="32"/>
  <c r="J150" i="32"/>
  <c r="J102" i="32"/>
  <c r="J86" i="32"/>
  <c r="J186" i="32"/>
  <c r="J187" i="32" s="1"/>
  <c r="J134" i="32"/>
  <c r="J105" i="32"/>
  <c r="J87" i="32"/>
  <c r="J89" i="32" s="1"/>
  <c r="J90" i="32" s="1"/>
  <c r="J136" i="32"/>
  <c r="J137" i="32" s="1"/>
  <c r="J169" i="32"/>
  <c r="J171" i="32" s="1"/>
  <c r="J72" i="32"/>
  <c r="J73" i="32" s="1"/>
  <c r="J282" i="32"/>
  <c r="J268" i="32"/>
  <c r="J269" i="32" s="1"/>
  <c r="J118" i="32"/>
  <c r="J70" i="32"/>
  <c r="J236" i="32"/>
  <c r="J184" i="32"/>
  <c r="J252" i="32"/>
  <c r="J253" i="32" s="1"/>
  <c r="J234" i="32"/>
  <c r="J120" i="32"/>
  <c r="J284" i="32"/>
  <c r="J285" i="32" s="1"/>
  <c r="J54" i="32"/>
  <c r="J266" i="32"/>
  <c r="J250" i="32"/>
  <c r="J200" i="32"/>
  <c r="J38" i="32"/>
  <c r="J56" i="32"/>
  <c r="H188" i="32"/>
  <c r="H171" i="32"/>
  <c r="H172" i="32" s="1"/>
  <c r="M4" i="18"/>
  <c r="O6" i="24" s="1"/>
  <c r="M27" i="28"/>
  <c r="H204" i="32"/>
  <c r="H41" i="32"/>
  <c r="H42" i="32" s="1"/>
  <c r="H122" i="32"/>
  <c r="L241" i="32"/>
  <c r="L93" i="32"/>
  <c r="L191" i="32"/>
  <c r="L29" i="32"/>
  <c r="L23" i="32" s="1"/>
  <c r="L175" i="32"/>
  <c r="L125" i="32"/>
  <c r="N3" i="32"/>
  <c r="L109" i="32"/>
  <c r="L77" i="32"/>
  <c r="L225" i="32"/>
  <c r="L141" i="32"/>
  <c r="L45" i="32"/>
  <c r="L207" i="32"/>
  <c r="L273" i="32"/>
  <c r="L159" i="32"/>
  <c r="L257" i="32"/>
  <c r="L61" i="32"/>
  <c r="F122" i="32"/>
  <c r="H286" i="32"/>
  <c r="H105" i="32"/>
  <c r="H106" i="32" s="1"/>
  <c r="H57" i="32"/>
  <c r="H58" i="32" s="1"/>
  <c r="H284" i="26"/>
  <c r="J284" i="26"/>
  <c r="J273" i="26"/>
  <c r="J279" i="26" s="1"/>
  <c r="L282" i="26"/>
  <c r="L283" i="26" s="1"/>
  <c r="L280" i="26"/>
  <c r="J267" i="26"/>
  <c r="J268" i="26" s="1"/>
  <c r="L266" i="26"/>
  <c r="L267" i="26" s="1"/>
  <c r="L264" i="26"/>
  <c r="L250" i="26"/>
  <c r="L248" i="26"/>
  <c r="J241" i="26"/>
  <c r="J246" i="26" s="1"/>
  <c r="J252" i="26"/>
  <c r="H247" i="26"/>
  <c r="H246" i="26"/>
  <c r="J236" i="26"/>
  <c r="L234" i="26"/>
  <c r="L235" i="26" s="1"/>
  <c r="L232" i="26"/>
  <c r="H209" i="26"/>
  <c r="H210" i="26" s="1"/>
  <c r="L200" i="26"/>
  <c r="L198" i="26"/>
  <c r="L191" i="26" s="1"/>
  <c r="L196" i="26" s="1"/>
  <c r="J202" i="26"/>
  <c r="J191" i="26"/>
  <c r="L167" i="26"/>
  <c r="L169" i="26" s="1"/>
  <c r="L184" i="26"/>
  <c r="L185" i="26" s="1"/>
  <c r="L182" i="26"/>
  <c r="J185" i="26"/>
  <c r="H164" i="26"/>
  <c r="J169" i="26"/>
  <c r="J159" i="26"/>
  <c r="J160" i="26" s="1"/>
  <c r="F162" i="26"/>
  <c r="L166" i="26"/>
  <c r="J152" i="26"/>
  <c r="J136" i="26"/>
  <c r="L134" i="26"/>
  <c r="L135" i="26" s="1"/>
  <c r="L132" i="26"/>
  <c r="L118" i="26"/>
  <c r="L119" i="26" s="1"/>
  <c r="L116" i="26"/>
  <c r="J119" i="26"/>
  <c r="J104" i="26"/>
  <c r="F96" i="26"/>
  <c r="L100" i="26"/>
  <c r="L101" i="26"/>
  <c r="L103" i="26" s="1"/>
  <c r="J93" i="26"/>
  <c r="J94" i="26" s="1"/>
  <c r="J72" i="26"/>
  <c r="L85" i="26"/>
  <c r="L87" i="26" s="1"/>
  <c r="L84" i="26"/>
  <c r="H79" i="26"/>
  <c r="J77" i="26"/>
  <c r="J79" i="26" s="1"/>
  <c r="H66" i="26"/>
  <c r="L68" i="26"/>
  <c r="L70" i="26"/>
  <c r="J55" i="26"/>
  <c r="L52" i="26"/>
  <c r="L54" i="26"/>
  <c r="H31" i="26"/>
  <c r="H32" i="26" s="1"/>
  <c r="L37" i="26"/>
  <c r="L36" i="26"/>
  <c r="J39" i="26"/>
  <c r="J40" i="26" s="1"/>
  <c r="H24" i="25"/>
  <c r="N239" i="26"/>
  <c r="N271" i="26"/>
  <c r="N255" i="26"/>
  <c r="N107" i="26"/>
  <c r="N223" i="26"/>
  <c r="N123" i="26"/>
  <c r="N173" i="26"/>
  <c r="P3" i="26"/>
  <c r="N205" i="26"/>
  <c r="N59" i="26"/>
  <c r="N189" i="26"/>
  <c r="N75" i="26"/>
  <c r="N157" i="26"/>
  <c r="N27" i="26"/>
  <c r="N23" i="26" s="1"/>
  <c r="N91" i="26"/>
  <c r="N43" i="26"/>
  <c r="N139" i="26"/>
  <c r="O6" i="23"/>
  <c r="O21" i="23" s="1"/>
  <c r="P6" i="25"/>
  <c r="P20" i="25" s="1"/>
  <c r="O5" i="6"/>
  <c r="O5" i="7"/>
  <c r="J31" i="26" l="1"/>
  <c r="J32" i="26" s="1"/>
  <c r="J142" i="26"/>
  <c r="F14" i="32"/>
  <c r="H153" i="32"/>
  <c r="H154" i="32" s="1"/>
  <c r="F153" i="32"/>
  <c r="F154" i="32" s="1"/>
  <c r="J14" i="32"/>
  <c r="L13" i="26"/>
  <c r="L159" i="26"/>
  <c r="L160" i="26" s="1"/>
  <c r="J78" i="26"/>
  <c r="O39" i="28"/>
  <c r="O41" i="28" s="1"/>
  <c r="N6" i="19"/>
  <c r="AS6" i="19" s="1"/>
  <c r="J14" i="26"/>
  <c r="J15" i="26" s="1"/>
  <c r="L218" i="26"/>
  <c r="M57" i="28"/>
  <c r="N22" i="18"/>
  <c r="M18" i="18"/>
  <c r="P11" i="23"/>
  <c r="Q11" i="25" s="1"/>
  <c r="L44" i="32"/>
  <c r="J207" i="26"/>
  <c r="J208" i="26" s="1"/>
  <c r="F13" i="32"/>
  <c r="H13" i="32"/>
  <c r="H15" i="32" s="1"/>
  <c r="L222" i="32"/>
  <c r="L216" i="32"/>
  <c r="L220" i="32" s="1"/>
  <c r="N214" i="26"/>
  <c r="N148" i="26"/>
  <c r="N220" i="26"/>
  <c r="L219" i="26"/>
  <c r="L207" i="26" s="1"/>
  <c r="L208" i="26" s="1"/>
  <c r="N154" i="26"/>
  <c r="N150" i="26" s="1"/>
  <c r="L153" i="26"/>
  <c r="L141" i="26" s="1"/>
  <c r="L143" i="26" s="1"/>
  <c r="L156" i="32"/>
  <c r="L152" i="32" s="1"/>
  <c r="J254" i="32"/>
  <c r="N55" i="28"/>
  <c r="O22" i="18" s="1"/>
  <c r="N41" i="28"/>
  <c r="N42" i="28" s="1"/>
  <c r="J204" i="32"/>
  <c r="J270" i="32"/>
  <c r="J188" i="32"/>
  <c r="J106" i="32"/>
  <c r="J41" i="32"/>
  <c r="J42" i="32" s="1"/>
  <c r="J237" i="32"/>
  <c r="J238" i="32" s="1"/>
  <c r="J172" i="32"/>
  <c r="N225" i="32"/>
  <c r="N141" i="32"/>
  <c r="N45" i="32"/>
  <c r="N207" i="32"/>
  <c r="N175" i="32"/>
  <c r="N273" i="32"/>
  <c r="N93" i="32"/>
  <c r="N241" i="32"/>
  <c r="N77" i="32"/>
  <c r="N257" i="32"/>
  <c r="N61" i="32"/>
  <c r="N191" i="32"/>
  <c r="N109" i="32"/>
  <c r="N159" i="32"/>
  <c r="N29" i="32"/>
  <c r="N23" i="32" s="1"/>
  <c r="N125" i="32"/>
  <c r="P3" i="32"/>
  <c r="J220" i="32"/>
  <c r="J74" i="32"/>
  <c r="J57" i="32"/>
  <c r="J58" i="32" s="1"/>
  <c r="J138" i="32"/>
  <c r="N4" i="18"/>
  <c r="P6" i="24" s="1"/>
  <c r="N27" i="28"/>
  <c r="J247" i="26"/>
  <c r="L200" i="32"/>
  <c r="L134" i="32"/>
  <c r="L120" i="32"/>
  <c r="L121" i="32" s="1"/>
  <c r="L268" i="32"/>
  <c r="L54" i="32"/>
  <c r="L234" i="32"/>
  <c r="L136" i="32"/>
  <c r="L38" i="32"/>
  <c r="L87" i="32"/>
  <c r="L89" i="32" s="1"/>
  <c r="L236" i="32"/>
  <c r="L237" i="32" s="1"/>
  <c r="L282" i="32"/>
  <c r="L118" i="32"/>
  <c r="L70" i="32"/>
  <c r="L284" i="32"/>
  <c r="L266" i="32"/>
  <c r="L102" i="32"/>
  <c r="L150" i="32"/>
  <c r="L250" i="32"/>
  <c r="L168" i="32"/>
  <c r="L86" i="32"/>
  <c r="L72" i="32"/>
  <c r="L186" i="32"/>
  <c r="L202" i="32"/>
  <c r="L56" i="32"/>
  <c r="L252" i="32"/>
  <c r="L169" i="32"/>
  <c r="L184" i="32"/>
  <c r="J121" i="32"/>
  <c r="J286" i="32"/>
  <c r="J278" i="26"/>
  <c r="L273" i="26"/>
  <c r="L278" i="26" s="1"/>
  <c r="N280" i="26"/>
  <c r="N282" i="26"/>
  <c r="L284" i="26"/>
  <c r="L268" i="26"/>
  <c r="N266" i="26"/>
  <c r="N267" i="26" s="1"/>
  <c r="N264" i="26"/>
  <c r="N248" i="26"/>
  <c r="N250" i="26"/>
  <c r="N251" i="26" s="1"/>
  <c r="L241" i="26"/>
  <c r="L246" i="26" s="1"/>
  <c r="L251" i="26"/>
  <c r="L236" i="26"/>
  <c r="N232" i="26"/>
  <c r="N234" i="26"/>
  <c r="N235" i="26" s="1"/>
  <c r="F212" i="26"/>
  <c r="F213" i="26" s="1"/>
  <c r="H212" i="26"/>
  <c r="H213" i="26" s="1"/>
  <c r="J209" i="26"/>
  <c r="J210" i="26" s="1"/>
  <c r="N200" i="26"/>
  <c r="N201" i="26" s="1"/>
  <c r="N198" i="26"/>
  <c r="J196" i="26"/>
  <c r="L201" i="26"/>
  <c r="J186" i="26"/>
  <c r="L186" i="26"/>
  <c r="N167" i="26"/>
  <c r="N169" i="26" s="1"/>
  <c r="N184" i="26"/>
  <c r="N185" i="26" s="1"/>
  <c r="N182" i="26"/>
  <c r="L170" i="26"/>
  <c r="F164" i="26"/>
  <c r="J161" i="26"/>
  <c r="N166" i="26"/>
  <c r="L161" i="26"/>
  <c r="L162" i="26" s="1"/>
  <c r="J170" i="26"/>
  <c r="L152" i="26"/>
  <c r="N134" i="26"/>
  <c r="N132" i="26"/>
  <c r="L125" i="26"/>
  <c r="L136" i="26"/>
  <c r="L120" i="26"/>
  <c r="N118" i="26"/>
  <c r="N116" i="26"/>
  <c r="J120" i="26"/>
  <c r="J95" i="26"/>
  <c r="L104" i="26"/>
  <c r="L93" i="26"/>
  <c r="L95" i="26" s="1"/>
  <c r="L96" i="26" s="1"/>
  <c r="F98" i="26"/>
  <c r="N101" i="26"/>
  <c r="N103" i="26" s="1"/>
  <c r="N100" i="26"/>
  <c r="L77" i="26"/>
  <c r="L78" i="26" s="1"/>
  <c r="N84" i="26"/>
  <c r="N85" i="26"/>
  <c r="N87" i="26" s="1"/>
  <c r="L71" i="26"/>
  <c r="L72" i="26" s="1"/>
  <c r="N70" i="26"/>
  <c r="N71" i="26" s="1"/>
  <c r="N68" i="26"/>
  <c r="L61" i="26"/>
  <c r="L55" i="26"/>
  <c r="L56" i="26" s="1"/>
  <c r="N54" i="26"/>
  <c r="N52" i="26"/>
  <c r="J56" i="26"/>
  <c r="N37" i="26"/>
  <c r="N36" i="26"/>
  <c r="L29" i="26"/>
  <c r="L30" i="26" s="1"/>
  <c r="L39" i="26"/>
  <c r="P239" i="26"/>
  <c r="P271" i="26"/>
  <c r="P189" i="26"/>
  <c r="P107" i="26"/>
  <c r="P157" i="26"/>
  <c r="R3" i="26"/>
  <c r="P255" i="26"/>
  <c r="P59" i="26"/>
  <c r="P223" i="26"/>
  <c r="P27" i="26"/>
  <c r="P23" i="26" s="1"/>
  <c r="P173" i="26"/>
  <c r="P43" i="26"/>
  <c r="P75" i="26"/>
  <c r="P139" i="26"/>
  <c r="P205" i="26"/>
  <c r="P123" i="26"/>
  <c r="P91" i="26"/>
  <c r="P5" i="6"/>
  <c r="P5" i="7"/>
  <c r="L142" i="26" l="1"/>
  <c r="L94" i="26"/>
  <c r="L98" i="26" s="1"/>
  <c r="L90" i="32"/>
  <c r="F15" i="32"/>
  <c r="J153" i="32"/>
  <c r="J154" i="32" s="1"/>
  <c r="L14" i="32"/>
  <c r="N29" i="26"/>
  <c r="N30" i="26" s="1"/>
  <c r="Q6" i="25"/>
  <c r="Q20" i="25" s="1"/>
  <c r="P6" i="23"/>
  <c r="P21" i="23" s="1"/>
  <c r="L14" i="26"/>
  <c r="L15" i="26" s="1"/>
  <c r="N218" i="26"/>
  <c r="N18" i="18"/>
  <c r="Q11" i="23"/>
  <c r="R11" i="25" s="1"/>
  <c r="J13" i="32"/>
  <c r="J15" i="32" s="1"/>
  <c r="N219" i="26"/>
  <c r="N216" i="32"/>
  <c r="N220" i="32" s="1"/>
  <c r="N222" i="32"/>
  <c r="L13" i="32"/>
  <c r="P220" i="26"/>
  <c r="P148" i="26"/>
  <c r="P214" i="26"/>
  <c r="P154" i="26"/>
  <c r="P150" i="26" s="1"/>
  <c r="N153" i="26"/>
  <c r="N156" i="32"/>
  <c r="N152" i="32" s="1"/>
  <c r="O56" i="28"/>
  <c r="P23" i="18" s="1"/>
  <c r="N56" i="28"/>
  <c r="O23" i="18" s="1"/>
  <c r="O40" i="28"/>
  <c r="P39" i="28" s="1"/>
  <c r="L122" i="32"/>
  <c r="L105" i="32"/>
  <c r="L106" i="32" s="1"/>
  <c r="N282" i="32"/>
  <c r="N136" i="32"/>
  <c r="N137" i="32" s="1"/>
  <c r="N56" i="32"/>
  <c r="N284" i="32"/>
  <c r="N285" i="32" s="1"/>
  <c r="N184" i="32"/>
  <c r="N236" i="32"/>
  <c r="N237" i="32" s="1"/>
  <c r="N54" i="32"/>
  <c r="N250" i="32"/>
  <c r="N268" i="32"/>
  <c r="N269" i="32" s="1"/>
  <c r="N134" i="32"/>
  <c r="N38" i="32"/>
  <c r="N186" i="32"/>
  <c r="N187" i="32" s="1"/>
  <c r="N202" i="32"/>
  <c r="N203" i="32" s="1"/>
  <c r="N118" i="32"/>
  <c r="N105" i="32"/>
  <c r="N234" i="32"/>
  <c r="N266" i="32"/>
  <c r="N86" i="32"/>
  <c r="N252" i="32"/>
  <c r="N253" i="32" s="1"/>
  <c r="N169" i="32"/>
  <c r="N171" i="32" s="1"/>
  <c r="N102" i="32"/>
  <c r="N72" i="32"/>
  <c r="N73" i="32" s="1"/>
  <c r="N120" i="32"/>
  <c r="N121" i="32" s="1"/>
  <c r="N200" i="32"/>
  <c r="N150" i="32"/>
  <c r="N70" i="32"/>
  <c r="N87" i="32"/>
  <c r="N89" i="32" s="1"/>
  <c r="N168" i="32"/>
  <c r="J122" i="32"/>
  <c r="L187" i="32"/>
  <c r="L188" i="32" s="1"/>
  <c r="L285" i="32"/>
  <c r="L286" i="32" s="1"/>
  <c r="L238" i="32"/>
  <c r="O6" i="19"/>
  <c r="R6" i="25" s="1"/>
  <c r="R20" i="25" s="1"/>
  <c r="L41" i="32"/>
  <c r="L42" i="32" s="1"/>
  <c r="L73" i="32"/>
  <c r="L74" i="32" s="1"/>
  <c r="L203" i="32"/>
  <c r="L204" i="32" s="1"/>
  <c r="L137" i="32"/>
  <c r="L138" i="32" s="1"/>
  <c r="L171" i="32"/>
  <c r="L172" i="32" s="1"/>
  <c r="L57" i="32"/>
  <c r="L58" i="32" s="1"/>
  <c r="O4" i="18"/>
  <c r="Q6" i="24" s="1"/>
  <c r="O27" i="28"/>
  <c r="L253" i="32"/>
  <c r="L254" i="32" s="1"/>
  <c r="L269" i="32"/>
  <c r="L270" i="32" s="1"/>
  <c r="P141" i="32"/>
  <c r="P61" i="32"/>
  <c r="P225" i="32"/>
  <c r="P45" i="32"/>
  <c r="P175" i="32"/>
  <c r="P29" i="32"/>
  <c r="P23" i="32" s="1"/>
  <c r="P273" i="32"/>
  <c r="P125" i="32"/>
  <c r="R3" i="32"/>
  <c r="P257" i="32"/>
  <c r="P207" i="32"/>
  <c r="P241" i="32"/>
  <c r="P109" i="32"/>
  <c r="P191" i="32"/>
  <c r="P159" i="32"/>
  <c r="P93" i="32"/>
  <c r="P77" i="32"/>
  <c r="L279" i="26"/>
  <c r="N283" i="26"/>
  <c r="N273" i="26"/>
  <c r="N278" i="26" s="1"/>
  <c r="P280" i="26"/>
  <c r="P273" i="26" s="1"/>
  <c r="P282" i="26"/>
  <c r="P283" i="26" s="1"/>
  <c r="P264" i="26"/>
  <c r="P266" i="26"/>
  <c r="P267" i="26" s="1"/>
  <c r="N268" i="26"/>
  <c r="L247" i="26"/>
  <c r="N252" i="26"/>
  <c r="L252" i="26"/>
  <c r="P248" i="26"/>
  <c r="P250" i="26"/>
  <c r="N241" i="26"/>
  <c r="N246" i="26" s="1"/>
  <c r="P232" i="26"/>
  <c r="P234" i="26"/>
  <c r="P235" i="26" s="1"/>
  <c r="N236" i="26"/>
  <c r="L209" i="26"/>
  <c r="L202" i="26"/>
  <c r="P200" i="26"/>
  <c r="P198" i="26"/>
  <c r="N191" i="26"/>
  <c r="N202" i="26"/>
  <c r="N186" i="26"/>
  <c r="P167" i="26"/>
  <c r="P169" i="26" s="1"/>
  <c r="P182" i="26"/>
  <c r="P184" i="26"/>
  <c r="P185" i="26" s="1"/>
  <c r="L164" i="26"/>
  <c r="N170" i="26"/>
  <c r="N159" i="26"/>
  <c r="N160" i="26" s="1"/>
  <c r="J162" i="26"/>
  <c r="P166" i="26"/>
  <c r="N152" i="26"/>
  <c r="L130" i="26"/>
  <c r="N125" i="26"/>
  <c r="N130" i="26" s="1"/>
  <c r="N135" i="26"/>
  <c r="N136" i="26" s="1"/>
  <c r="P134" i="26"/>
  <c r="P135" i="26" s="1"/>
  <c r="P132" i="26"/>
  <c r="P118" i="26"/>
  <c r="P119" i="26" s="1"/>
  <c r="P116" i="26"/>
  <c r="N119" i="26"/>
  <c r="N120" i="26" s="1"/>
  <c r="P100" i="26"/>
  <c r="P101" i="26"/>
  <c r="P103" i="26" s="1"/>
  <c r="N104" i="26"/>
  <c r="N93" i="26"/>
  <c r="N95" i="26" s="1"/>
  <c r="N96" i="26" s="1"/>
  <c r="J96" i="26"/>
  <c r="N77" i="26"/>
  <c r="N78" i="26" s="1"/>
  <c r="P84" i="26"/>
  <c r="P85" i="26"/>
  <c r="P87" i="26" s="1"/>
  <c r="L79" i="26"/>
  <c r="P70" i="26"/>
  <c r="P71" i="26" s="1"/>
  <c r="P68" i="26"/>
  <c r="L66" i="26"/>
  <c r="N61" i="26"/>
  <c r="N66" i="26" s="1"/>
  <c r="N72" i="26"/>
  <c r="P54" i="26"/>
  <c r="P52" i="26"/>
  <c r="N55" i="26"/>
  <c r="N56" i="26" s="1"/>
  <c r="L31" i="26"/>
  <c r="L32" i="26" s="1"/>
  <c r="N13" i="26"/>
  <c r="N39" i="26"/>
  <c r="N40" i="26" s="1"/>
  <c r="P36" i="26"/>
  <c r="P37" i="26"/>
  <c r="L40" i="26"/>
  <c r="R239" i="26"/>
  <c r="R271" i="26"/>
  <c r="R205" i="26"/>
  <c r="R107" i="26"/>
  <c r="R189" i="26"/>
  <c r="R91" i="26"/>
  <c r="R157" i="26"/>
  <c r="R43" i="26"/>
  <c r="R255" i="26"/>
  <c r="R59" i="26"/>
  <c r="R223" i="26"/>
  <c r="R27" i="26"/>
  <c r="R23" i="26" s="1"/>
  <c r="R173" i="26"/>
  <c r="R75" i="26"/>
  <c r="R139" i="26"/>
  <c r="R123" i="26"/>
  <c r="Q5" i="6"/>
  <c r="Q5" i="7"/>
  <c r="N94" i="26" l="1"/>
  <c r="N98" i="26" s="1"/>
  <c r="N90" i="32"/>
  <c r="N31" i="26"/>
  <c r="N32" i="26" s="1"/>
  <c r="N14" i="26"/>
  <c r="N15" i="26" s="1"/>
  <c r="Q6" i="23"/>
  <c r="Q21" i="23" s="1"/>
  <c r="AT6" i="19"/>
  <c r="P6" i="19"/>
  <c r="AU6" i="19" s="1"/>
  <c r="N153" i="32"/>
  <c r="N154" i="32" s="1"/>
  <c r="P218" i="26"/>
  <c r="N57" i="28"/>
  <c r="N141" i="26"/>
  <c r="N207" i="26"/>
  <c r="N208" i="26" s="1"/>
  <c r="N188" i="32"/>
  <c r="P216" i="32"/>
  <c r="P222" i="32"/>
  <c r="L153" i="32"/>
  <c r="L154" i="32" s="1"/>
  <c r="R220" i="26"/>
  <c r="R148" i="26"/>
  <c r="R214" i="26"/>
  <c r="P219" i="26"/>
  <c r="P207" i="26" s="1"/>
  <c r="P209" i="26" s="1"/>
  <c r="P210" i="26" s="1"/>
  <c r="L210" i="26"/>
  <c r="L212" i="26" s="1"/>
  <c r="L213" i="26" s="1"/>
  <c r="R154" i="26"/>
  <c r="R150" i="26" s="1"/>
  <c r="P153" i="26"/>
  <c r="P141" i="26" s="1"/>
  <c r="P143" i="26" s="1"/>
  <c r="P156" i="32"/>
  <c r="P152" i="32" s="1"/>
  <c r="O42" i="28"/>
  <c r="O55" i="28"/>
  <c r="N204" i="32"/>
  <c r="R11" i="23"/>
  <c r="S11" i="25" s="1"/>
  <c r="O18" i="18"/>
  <c r="N238" i="32"/>
  <c r="N254" i="32"/>
  <c r="N270" i="32"/>
  <c r="N138" i="32"/>
  <c r="L15" i="32"/>
  <c r="N74" i="32"/>
  <c r="P236" i="32"/>
  <c r="P186" i="32"/>
  <c r="P187" i="32" s="1"/>
  <c r="P56" i="32"/>
  <c r="P266" i="32"/>
  <c r="P268" i="32"/>
  <c r="P202" i="32"/>
  <c r="P38" i="32"/>
  <c r="P284" i="32"/>
  <c r="P168" i="32"/>
  <c r="P86" i="32"/>
  <c r="P87" i="32"/>
  <c r="P89" i="32" s="1"/>
  <c r="P169" i="32"/>
  <c r="P134" i="32"/>
  <c r="P120" i="32"/>
  <c r="P121" i="32" s="1"/>
  <c r="P282" i="32"/>
  <c r="P70" i="32"/>
  <c r="P252" i="32"/>
  <c r="P253" i="32" s="1"/>
  <c r="P234" i="32"/>
  <c r="P118" i="32"/>
  <c r="P72" i="32"/>
  <c r="P184" i="32"/>
  <c r="P200" i="32"/>
  <c r="P250" i="32"/>
  <c r="P102" i="32"/>
  <c r="P54" i="32"/>
  <c r="P150" i="32"/>
  <c r="P136" i="32"/>
  <c r="N13" i="32"/>
  <c r="N41" i="32"/>
  <c r="N42" i="32" s="1"/>
  <c r="N57" i="32"/>
  <c r="N58" i="32" s="1"/>
  <c r="N286" i="32"/>
  <c r="P4" i="18"/>
  <c r="Q6" i="19" s="1"/>
  <c r="AV6" i="19" s="1"/>
  <c r="P27" i="28"/>
  <c r="P284" i="26"/>
  <c r="N172" i="32"/>
  <c r="N106" i="32"/>
  <c r="N122" i="32"/>
  <c r="R175" i="32"/>
  <c r="R29" i="32"/>
  <c r="R23" i="32" s="1"/>
  <c r="R257" i="32"/>
  <c r="R77" i="32"/>
  <c r="R45" i="32"/>
  <c r="R273" i="32"/>
  <c r="R241" i="32"/>
  <c r="R125" i="32"/>
  <c r="R207" i="32"/>
  <c r="R191" i="32"/>
  <c r="R93" i="32"/>
  <c r="R225" i="32"/>
  <c r="R109" i="32"/>
  <c r="R61" i="32"/>
  <c r="R159" i="32"/>
  <c r="R141" i="32"/>
  <c r="P40" i="28"/>
  <c r="Q39" i="28" s="1"/>
  <c r="P41" i="28"/>
  <c r="P268" i="26"/>
  <c r="R282" i="26"/>
  <c r="R280" i="26"/>
  <c r="T280" i="26" s="1"/>
  <c r="P279" i="26"/>
  <c r="P278" i="26"/>
  <c r="N279" i="26"/>
  <c r="N284" i="26"/>
  <c r="R266" i="26"/>
  <c r="R264" i="26"/>
  <c r="T264" i="26" s="1"/>
  <c r="N247" i="26"/>
  <c r="P251" i="26"/>
  <c r="P241" i="26"/>
  <c r="P246" i="26" s="1"/>
  <c r="R250" i="26"/>
  <c r="R251" i="26" s="1"/>
  <c r="R248" i="26"/>
  <c r="R234" i="26"/>
  <c r="R232" i="26"/>
  <c r="T232" i="26" s="1"/>
  <c r="P236" i="26"/>
  <c r="N209" i="26"/>
  <c r="J212" i="26"/>
  <c r="J213" i="26" s="1"/>
  <c r="N196" i="26"/>
  <c r="R200" i="26"/>
  <c r="R201" i="26" s="1"/>
  <c r="R198" i="26"/>
  <c r="P191" i="26"/>
  <c r="P196" i="26" s="1"/>
  <c r="P201" i="26"/>
  <c r="P202" i="26" s="1"/>
  <c r="P186" i="26"/>
  <c r="R167" i="26"/>
  <c r="R182" i="26"/>
  <c r="R184" i="26"/>
  <c r="J164" i="26"/>
  <c r="N161" i="26"/>
  <c r="P159" i="26"/>
  <c r="P161" i="26" s="1"/>
  <c r="P162" i="26" s="1"/>
  <c r="P170" i="26"/>
  <c r="R166" i="26"/>
  <c r="P152" i="26"/>
  <c r="P120" i="26"/>
  <c r="P125" i="26"/>
  <c r="P130" i="26" s="1"/>
  <c r="P136" i="26"/>
  <c r="R132" i="26"/>
  <c r="R134" i="26"/>
  <c r="R116" i="26"/>
  <c r="R118" i="26"/>
  <c r="R100" i="26"/>
  <c r="R101" i="26"/>
  <c r="P93" i="26"/>
  <c r="P94" i="26" s="1"/>
  <c r="P104" i="26"/>
  <c r="J98" i="26"/>
  <c r="P77" i="26"/>
  <c r="P78" i="26" s="1"/>
  <c r="R84" i="26"/>
  <c r="R85" i="26"/>
  <c r="N79" i="26"/>
  <c r="R68" i="26"/>
  <c r="R70" i="26"/>
  <c r="P72" i="26"/>
  <c r="P61" i="26"/>
  <c r="P66" i="26" s="1"/>
  <c r="R52" i="26"/>
  <c r="R54" i="26"/>
  <c r="P55" i="26"/>
  <c r="P56" i="26" s="1"/>
  <c r="R37" i="26"/>
  <c r="R36" i="26"/>
  <c r="P13" i="26"/>
  <c r="P39" i="26"/>
  <c r="P40" i="26" s="1"/>
  <c r="P29" i="26"/>
  <c r="P30" i="26" s="1"/>
  <c r="R5" i="6"/>
  <c r="R5" i="7"/>
  <c r="P208" i="26" l="1"/>
  <c r="N143" i="26"/>
  <c r="N142" i="26"/>
  <c r="P142" i="26"/>
  <c r="T100" i="26"/>
  <c r="U100" i="26" s="1"/>
  <c r="T85" i="26"/>
  <c r="R87" i="26"/>
  <c r="P90" i="32"/>
  <c r="P160" i="26"/>
  <c r="P164" i="26" s="1"/>
  <c r="T150" i="26"/>
  <c r="T149" i="26"/>
  <c r="R29" i="26"/>
  <c r="R30" i="26" s="1"/>
  <c r="T30" i="26" s="1"/>
  <c r="S6" i="25"/>
  <c r="S20" i="25" s="1"/>
  <c r="R6" i="23"/>
  <c r="R21" i="23" s="1"/>
  <c r="P14" i="26"/>
  <c r="P15" i="26" s="1"/>
  <c r="N14" i="32"/>
  <c r="N15" i="32" s="1"/>
  <c r="P153" i="32"/>
  <c r="P154" i="32" s="1"/>
  <c r="T216" i="26"/>
  <c r="O57" i="28"/>
  <c r="P22" i="18"/>
  <c r="S11" i="23" s="1"/>
  <c r="T11" i="25" s="1"/>
  <c r="T215" i="26"/>
  <c r="R222" i="32"/>
  <c r="R216" i="32"/>
  <c r="R220" i="32" s="1"/>
  <c r="R219" i="26"/>
  <c r="R207" i="26" s="1"/>
  <c r="T207" i="26" s="1"/>
  <c r="N210" i="26"/>
  <c r="N212" i="26" s="1"/>
  <c r="N213" i="26" s="1"/>
  <c r="R153" i="26"/>
  <c r="R156" i="32"/>
  <c r="R152" i="32" s="1"/>
  <c r="P188" i="32"/>
  <c r="R6" i="24"/>
  <c r="P55" i="28"/>
  <c r="Q22" i="18" s="1"/>
  <c r="P56" i="28"/>
  <c r="Q23" i="18" s="1"/>
  <c r="P137" i="32"/>
  <c r="P138" i="32" s="1"/>
  <c r="P73" i="32"/>
  <c r="P74" i="32" s="1"/>
  <c r="P105" i="32"/>
  <c r="P106" i="32" s="1"/>
  <c r="P203" i="32"/>
  <c r="P204" i="32" s="1"/>
  <c r="P13" i="32"/>
  <c r="P41" i="32"/>
  <c r="P42" i="32" s="1"/>
  <c r="P171" i="32"/>
  <c r="P172" i="32" s="1"/>
  <c r="P269" i="32"/>
  <c r="P270" i="32" s="1"/>
  <c r="P237" i="32"/>
  <c r="P238" i="32" s="1"/>
  <c r="R266" i="32"/>
  <c r="R184" i="32"/>
  <c r="R72" i="32"/>
  <c r="R73" i="32" s="1"/>
  <c r="R236" i="32"/>
  <c r="R237" i="32" s="1"/>
  <c r="R150" i="32"/>
  <c r="R54" i="32"/>
  <c r="R202" i="32"/>
  <c r="R203" i="32" s="1"/>
  <c r="R282" i="32"/>
  <c r="R105" i="32"/>
  <c r="R86" i="32"/>
  <c r="R268" i="32"/>
  <c r="R269" i="32" s="1"/>
  <c r="R168" i="32"/>
  <c r="R136" i="32"/>
  <c r="R137" i="32" s="1"/>
  <c r="R38" i="32"/>
  <c r="R56" i="32"/>
  <c r="R234" i="32"/>
  <c r="T234" i="32" s="1"/>
  <c r="R134" i="32"/>
  <c r="R70" i="32"/>
  <c r="R102" i="32"/>
  <c r="R120" i="32"/>
  <c r="R284" i="32"/>
  <c r="R285" i="32" s="1"/>
  <c r="R118" i="32"/>
  <c r="R252" i="32"/>
  <c r="R250" i="32"/>
  <c r="R200" i="32"/>
  <c r="R186" i="32"/>
  <c r="R169" i="32"/>
  <c r="R171" i="32" s="1"/>
  <c r="R87" i="32"/>
  <c r="P254" i="32"/>
  <c r="Q4" i="18"/>
  <c r="R6" i="19" s="1"/>
  <c r="AW6" i="19" s="1"/>
  <c r="Q27" i="28"/>
  <c r="P14" i="32"/>
  <c r="P57" i="32"/>
  <c r="P58" i="32" s="1"/>
  <c r="P220" i="32"/>
  <c r="P122" i="32"/>
  <c r="P285" i="32"/>
  <c r="P286" i="32" s="1"/>
  <c r="P42" i="28"/>
  <c r="U280" i="26"/>
  <c r="U274" i="26"/>
  <c r="U275" i="26"/>
  <c r="U277" i="26"/>
  <c r="U276" i="26"/>
  <c r="R273" i="26"/>
  <c r="R279" i="26" s="1"/>
  <c r="T279" i="26" s="1"/>
  <c r="U279" i="26" s="1"/>
  <c r="R283" i="26"/>
  <c r="T282" i="26"/>
  <c r="U264" i="26"/>
  <c r="U258" i="26"/>
  <c r="U259" i="26"/>
  <c r="U260" i="26"/>
  <c r="U261" i="26"/>
  <c r="R267" i="26"/>
  <c r="T266" i="26"/>
  <c r="R252" i="26"/>
  <c r="R241" i="26"/>
  <c r="R246" i="26" s="1"/>
  <c r="T248" i="26"/>
  <c r="P247" i="26"/>
  <c r="T250" i="26"/>
  <c r="P252" i="26"/>
  <c r="T251" i="26"/>
  <c r="U228" i="26"/>
  <c r="U229" i="26"/>
  <c r="U232" i="26"/>
  <c r="U226" i="26"/>
  <c r="U227" i="26"/>
  <c r="R235" i="26"/>
  <c r="T234" i="26"/>
  <c r="T200" i="26"/>
  <c r="T214" i="26"/>
  <c r="P212" i="26"/>
  <c r="P213" i="26" s="1"/>
  <c r="R191" i="26"/>
  <c r="R196" i="26" s="1"/>
  <c r="T196" i="26" s="1"/>
  <c r="T198" i="26"/>
  <c r="R202" i="26"/>
  <c r="T202" i="26" s="1"/>
  <c r="T201" i="26"/>
  <c r="R185" i="26"/>
  <c r="T185" i="26" s="1"/>
  <c r="T184" i="26"/>
  <c r="T182" i="26"/>
  <c r="R169" i="26"/>
  <c r="T167" i="26"/>
  <c r="N162" i="26"/>
  <c r="R159" i="26"/>
  <c r="R160" i="26" s="1"/>
  <c r="T166" i="26"/>
  <c r="R152" i="26"/>
  <c r="T152" i="26" s="1"/>
  <c r="T148" i="26"/>
  <c r="R135" i="26"/>
  <c r="T135" i="26" s="1"/>
  <c r="T134" i="26"/>
  <c r="R125" i="26"/>
  <c r="T132" i="26"/>
  <c r="R119" i="26"/>
  <c r="T119" i="26" s="1"/>
  <c r="T118" i="26"/>
  <c r="T116" i="26"/>
  <c r="P95" i="26"/>
  <c r="P96" i="26" s="1"/>
  <c r="R93" i="26"/>
  <c r="R95" i="26" s="1"/>
  <c r="R96" i="26" s="1"/>
  <c r="R103" i="26"/>
  <c r="T101" i="26"/>
  <c r="P79" i="26"/>
  <c r="R77" i="26"/>
  <c r="R78" i="26" s="1"/>
  <c r="T78" i="26" s="1"/>
  <c r="T84" i="26"/>
  <c r="R71" i="26"/>
  <c r="T71" i="26" s="1"/>
  <c r="T70" i="26"/>
  <c r="R61" i="26"/>
  <c r="T68" i="26"/>
  <c r="T36" i="26"/>
  <c r="U36" i="26" s="1"/>
  <c r="R55" i="26"/>
  <c r="T55" i="26" s="1"/>
  <c r="T54" i="26"/>
  <c r="T52" i="26"/>
  <c r="P31" i="26"/>
  <c r="P32" i="26" s="1"/>
  <c r="R31" i="26"/>
  <c r="R32" i="26" s="1"/>
  <c r="R39" i="26"/>
  <c r="R13" i="26"/>
  <c r="T37" i="26"/>
  <c r="T6" i="25"/>
  <c r="T20" i="25" s="1"/>
  <c r="S6" i="23"/>
  <c r="S21" i="23" s="1"/>
  <c r="S5" i="6"/>
  <c r="S5" i="7"/>
  <c r="R208" i="26" l="1"/>
  <c r="T208" i="26" s="1"/>
  <c r="T160" i="26"/>
  <c r="U97" i="26"/>
  <c r="U99" i="26"/>
  <c r="R94" i="26"/>
  <c r="T94" i="26" s="1"/>
  <c r="U94" i="26" s="1"/>
  <c r="T87" i="32"/>
  <c r="R89" i="32"/>
  <c r="R90" i="32" s="1"/>
  <c r="T152" i="32"/>
  <c r="T151" i="32"/>
  <c r="T11" i="23"/>
  <c r="U11" i="25" s="1"/>
  <c r="R14" i="26"/>
  <c r="T14" i="26" s="1"/>
  <c r="T217" i="32"/>
  <c r="T218" i="32"/>
  <c r="P18" i="18"/>
  <c r="Q18" i="18"/>
  <c r="R141" i="26"/>
  <c r="T153" i="26"/>
  <c r="T219" i="26"/>
  <c r="T269" i="32"/>
  <c r="T237" i="32"/>
  <c r="T216" i="32"/>
  <c r="R153" i="32"/>
  <c r="T153" i="32" s="1"/>
  <c r="T103" i="32"/>
  <c r="T137" i="32"/>
  <c r="T73" i="32"/>
  <c r="T171" i="32"/>
  <c r="P57" i="28"/>
  <c r="T220" i="32"/>
  <c r="T72" i="32"/>
  <c r="T105" i="32"/>
  <c r="T284" i="32"/>
  <c r="T203" i="32"/>
  <c r="T54" i="32"/>
  <c r="T285" i="32"/>
  <c r="T38" i="32"/>
  <c r="R187" i="32"/>
  <c r="T187" i="32" s="1"/>
  <c r="T186" i="32"/>
  <c r="R121" i="32"/>
  <c r="T121" i="32" s="1"/>
  <c r="T120" i="32"/>
  <c r="R172" i="32"/>
  <c r="T172" i="32" s="1"/>
  <c r="T168" i="32"/>
  <c r="T236" i="32"/>
  <c r="R204" i="32"/>
  <c r="T204" i="32" s="1"/>
  <c r="T200" i="32"/>
  <c r="R106" i="32"/>
  <c r="T106" i="32" s="1"/>
  <c r="T102" i="32"/>
  <c r="T118" i="32"/>
  <c r="S6" i="24"/>
  <c r="T250" i="32"/>
  <c r="R74" i="32"/>
  <c r="T74" i="32" s="1"/>
  <c r="T70" i="32"/>
  <c r="T86" i="32"/>
  <c r="T268" i="32"/>
  <c r="T136" i="32"/>
  <c r="R4" i="18"/>
  <c r="S6" i="19" s="1"/>
  <c r="AX6" i="19" s="1"/>
  <c r="R27" i="28"/>
  <c r="R253" i="32"/>
  <c r="T253" i="32" s="1"/>
  <c r="T252" i="32"/>
  <c r="R138" i="32"/>
  <c r="T138" i="32" s="1"/>
  <c r="T134" i="32"/>
  <c r="P15" i="32"/>
  <c r="U234" i="32"/>
  <c r="U230" i="32"/>
  <c r="U228" i="32"/>
  <c r="U229" i="32"/>
  <c r="R238" i="32"/>
  <c r="T238" i="32" s="1"/>
  <c r="R286" i="32"/>
  <c r="T286" i="32" s="1"/>
  <c r="T282" i="32"/>
  <c r="T184" i="32"/>
  <c r="T169" i="32"/>
  <c r="T202" i="32"/>
  <c r="R41" i="32"/>
  <c r="T41" i="32" s="1"/>
  <c r="R13" i="32"/>
  <c r="T39" i="32"/>
  <c r="R57" i="32"/>
  <c r="T57" i="32" s="1"/>
  <c r="T56" i="32"/>
  <c r="R270" i="32"/>
  <c r="T270" i="32" s="1"/>
  <c r="T266" i="32"/>
  <c r="T150" i="32"/>
  <c r="Q41" i="28"/>
  <c r="Q40" i="28"/>
  <c r="R39" i="28" s="1"/>
  <c r="R284" i="26"/>
  <c r="T284" i="26" s="1"/>
  <c r="T283" i="26"/>
  <c r="R278" i="26"/>
  <c r="T278" i="26" s="1"/>
  <c r="U278" i="26" s="1"/>
  <c r="T273" i="26"/>
  <c r="U273" i="26" s="1"/>
  <c r="R268" i="26"/>
  <c r="T268" i="26" s="1"/>
  <c r="T267" i="26"/>
  <c r="T252" i="26"/>
  <c r="R247" i="26"/>
  <c r="U248" i="26"/>
  <c r="U244" i="26"/>
  <c r="U242" i="26"/>
  <c r="U243" i="26"/>
  <c r="U245" i="26"/>
  <c r="R236" i="26"/>
  <c r="T236" i="26" s="1"/>
  <c r="T235" i="26"/>
  <c r="T191" i="26"/>
  <c r="U191" i="26" s="1"/>
  <c r="U207" i="26"/>
  <c r="U214" i="26"/>
  <c r="U211" i="26"/>
  <c r="U208" i="26"/>
  <c r="R209" i="26"/>
  <c r="R210" i="26" s="1"/>
  <c r="R186" i="26"/>
  <c r="T186" i="26" s="1"/>
  <c r="U198" i="26"/>
  <c r="U192" i="26"/>
  <c r="U197" i="26"/>
  <c r="U195" i="26"/>
  <c r="U193" i="26"/>
  <c r="U194" i="26"/>
  <c r="U196" i="26"/>
  <c r="U182" i="26"/>
  <c r="U179" i="26"/>
  <c r="R120" i="26"/>
  <c r="T120" i="26" s="1"/>
  <c r="U160" i="26"/>
  <c r="U166" i="26"/>
  <c r="U163" i="26"/>
  <c r="U165" i="26"/>
  <c r="R161" i="26"/>
  <c r="T159" i="26"/>
  <c r="U159" i="26" s="1"/>
  <c r="N164" i="26"/>
  <c r="R170" i="26"/>
  <c r="T170" i="26" s="1"/>
  <c r="T169" i="26"/>
  <c r="R136" i="26"/>
  <c r="T136" i="26" s="1"/>
  <c r="U148" i="26"/>
  <c r="U145" i="26"/>
  <c r="R130" i="26"/>
  <c r="T130" i="26" s="1"/>
  <c r="U130" i="26" s="1"/>
  <c r="T125" i="26"/>
  <c r="U125" i="26" s="1"/>
  <c r="U131" i="26"/>
  <c r="U132" i="26"/>
  <c r="U126" i="26"/>
  <c r="U128" i="26"/>
  <c r="U129" i="26"/>
  <c r="U127" i="26"/>
  <c r="U116" i="26"/>
  <c r="U113" i="26"/>
  <c r="T96" i="26"/>
  <c r="U96" i="26" s="1"/>
  <c r="T93" i="26"/>
  <c r="U93" i="26" s="1"/>
  <c r="P98" i="26"/>
  <c r="R104" i="26"/>
  <c r="T104" i="26" s="1"/>
  <c r="T103" i="26"/>
  <c r="T95" i="26"/>
  <c r="U95" i="26" s="1"/>
  <c r="R72" i="26"/>
  <c r="T72" i="26" s="1"/>
  <c r="U81" i="26"/>
  <c r="U78" i="26"/>
  <c r="U84" i="26"/>
  <c r="R79" i="26"/>
  <c r="T77" i="26"/>
  <c r="U77" i="26" s="1"/>
  <c r="T87" i="26"/>
  <c r="U68" i="26"/>
  <c r="U63" i="26"/>
  <c r="U65" i="26"/>
  <c r="U67" i="26"/>
  <c r="U62" i="26"/>
  <c r="U64" i="26"/>
  <c r="R66" i="26"/>
  <c r="T66" i="26" s="1"/>
  <c r="U66" i="26" s="1"/>
  <c r="T61" i="26"/>
  <c r="U61" i="26" s="1"/>
  <c r="U30" i="26"/>
  <c r="R56" i="26"/>
  <c r="T56" i="26" s="1"/>
  <c r="U52" i="26"/>
  <c r="U49" i="26"/>
  <c r="R40" i="26"/>
  <c r="T39" i="26"/>
  <c r="T13" i="26"/>
  <c r="U6" i="25"/>
  <c r="U20" i="25" s="1"/>
  <c r="T6" i="23"/>
  <c r="T21" i="23" s="1"/>
  <c r="T5" i="6"/>
  <c r="T5" i="7"/>
  <c r="R143" i="26" l="1"/>
  <c r="R142" i="26"/>
  <c r="T142" i="26" s="1"/>
  <c r="U142" i="26" s="1"/>
  <c r="R98" i="26"/>
  <c r="T98" i="26" s="1"/>
  <c r="U98" i="26" s="1"/>
  <c r="R14" i="32"/>
  <c r="T14" i="32" s="1"/>
  <c r="Q55" i="28"/>
  <c r="R22" i="18" s="1"/>
  <c r="R15" i="26"/>
  <c r="T15" i="26" s="1"/>
  <c r="W15" i="26" s="1"/>
  <c r="T141" i="26"/>
  <c r="U141" i="26" s="1"/>
  <c r="T217" i="26"/>
  <c r="R218" i="26"/>
  <c r="T218" i="26" s="1"/>
  <c r="R122" i="32"/>
  <c r="T122" i="32" s="1"/>
  <c r="U216" i="32"/>
  <c r="R154" i="32"/>
  <c r="T154" i="32" s="1"/>
  <c r="R254" i="32"/>
  <c r="T254" i="32" s="1"/>
  <c r="Q56" i="28"/>
  <c r="R42" i="32"/>
  <c r="T42" i="32" s="1"/>
  <c r="U38" i="32"/>
  <c r="U130" i="32"/>
  <c r="U129" i="32"/>
  <c r="U128" i="32"/>
  <c r="U134" i="32"/>
  <c r="U200" i="32"/>
  <c r="U196" i="32"/>
  <c r="U194" i="32"/>
  <c r="U195" i="32"/>
  <c r="U118" i="32"/>
  <c r="T6" i="24"/>
  <c r="U86" i="32"/>
  <c r="T90" i="32"/>
  <c r="T89" i="32"/>
  <c r="U168" i="32"/>
  <c r="U167" i="32"/>
  <c r="U54" i="32"/>
  <c r="T13" i="32"/>
  <c r="U184" i="32"/>
  <c r="U70" i="32"/>
  <c r="U65" i="32"/>
  <c r="U64" i="32"/>
  <c r="U66" i="32"/>
  <c r="R58" i="32"/>
  <c r="T58" i="32" s="1"/>
  <c r="U150" i="32"/>
  <c r="R188" i="32"/>
  <c r="T188" i="32" s="1"/>
  <c r="S4" i="18"/>
  <c r="T6" i="19" s="1"/>
  <c r="AY6" i="19" s="1"/>
  <c r="S27" i="28"/>
  <c r="U260" i="32"/>
  <c r="U266" i="32"/>
  <c r="U262" i="32"/>
  <c r="U261" i="32"/>
  <c r="U282" i="32"/>
  <c r="U277" i="32"/>
  <c r="U276" i="32"/>
  <c r="U278" i="32"/>
  <c r="U250" i="32"/>
  <c r="U245" i="32"/>
  <c r="U246" i="32"/>
  <c r="U244" i="32"/>
  <c r="U102" i="32"/>
  <c r="R41" i="28"/>
  <c r="Q42" i="28"/>
  <c r="T209" i="26"/>
  <c r="U209" i="26" s="1"/>
  <c r="T161" i="26"/>
  <c r="U161" i="26" s="1"/>
  <c r="R162" i="26"/>
  <c r="T143" i="26"/>
  <c r="U143" i="26" s="1"/>
  <c r="T79" i="26"/>
  <c r="U79" i="26" s="1"/>
  <c r="V6" i="25"/>
  <c r="V20" i="25" s="1"/>
  <c r="U6" i="23"/>
  <c r="U21" i="23" s="1"/>
  <c r="U5" i="6"/>
  <c r="U5" i="7"/>
  <c r="R15" i="32" l="1"/>
  <c r="T15" i="32" s="1"/>
  <c r="V15" i="32" s="1"/>
  <c r="Q57" i="28"/>
  <c r="R23" i="18"/>
  <c r="R18" i="18" s="1"/>
  <c r="U6" i="24"/>
  <c r="R56" i="28"/>
  <c r="S23" i="18" s="1"/>
  <c r="T4" i="18"/>
  <c r="V6" i="24" s="1"/>
  <c r="T27" i="28"/>
  <c r="R40" i="28"/>
  <c r="S39" i="28" s="1"/>
  <c r="R212" i="26"/>
  <c r="R213" i="26" s="1"/>
  <c r="T210" i="26"/>
  <c r="U210" i="26" s="1"/>
  <c r="R164" i="26"/>
  <c r="T164" i="26" s="1"/>
  <c r="U164" i="26" s="1"/>
  <c r="T162" i="26"/>
  <c r="U162" i="26" s="1"/>
  <c r="V6" i="23"/>
  <c r="V21" i="23" s="1"/>
  <c r="W6" i="25"/>
  <c r="W20" i="25" s="1"/>
  <c r="V5" i="6"/>
  <c r="V5" i="7"/>
  <c r="T212" i="26" l="1"/>
  <c r="U212" i="26" s="1"/>
  <c r="T213" i="26"/>
  <c r="U213" i="26" s="1"/>
  <c r="U11" i="23"/>
  <c r="V11" i="25" s="1"/>
  <c r="U6" i="19"/>
  <c r="R55" i="28"/>
  <c r="R42" i="28"/>
  <c r="S40" i="28"/>
  <c r="S55" i="28" s="1"/>
  <c r="T22" i="18" s="1"/>
  <c r="U4" i="18"/>
  <c r="V6" i="19" s="1"/>
  <c r="BA6" i="19" s="1"/>
  <c r="U27" i="28"/>
  <c r="W5" i="6"/>
  <c r="W5" i="7"/>
  <c r="T39" i="28" l="1"/>
  <c r="T41" i="28" s="1"/>
  <c r="T56" i="28" s="1"/>
  <c r="U23" i="18" s="1"/>
  <c r="W6" i="23"/>
  <c r="W21" i="23" s="1"/>
  <c r="AZ6" i="19"/>
  <c r="X6" i="25"/>
  <c r="X20" i="25" s="1"/>
  <c r="R57" i="28"/>
  <c r="S22" i="18"/>
  <c r="V11" i="23" s="1"/>
  <c r="W11" i="25" s="1"/>
  <c r="W6" i="24"/>
  <c r="S41" i="28"/>
  <c r="V4" i="18"/>
  <c r="W6" i="19" s="1"/>
  <c r="BB6" i="19" s="1"/>
  <c r="V27" i="28"/>
  <c r="X6" i="23"/>
  <c r="X21" i="23" s="1"/>
  <c r="Y6" i="25"/>
  <c r="Y20" i="25" s="1"/>
  <c r="X5" i="6"/>
  <c r="X5" i="7"/>
  <c r="T40" i="28" l="1"/>
  <c r="T55" i="28" s="1"/>
  <c r="U22" i="18" s="1"/>
  <c r="S18" i="18"/>
  <c r="X6" i="24"/>
  <c r="S56" i="28"/>
  <c r="S42" i="28"/>
  <c r="W4" i="18"/>
  <c r="X6" i="19" s="1"/>
  <c r="BC6" i="19" s="1"/>
  <c r="W27" i="28"/>
  <c r="Y6" i="23"/>
  <c r="Y21" i="23" s="1"/>
  <c r="Z6" i="25"/>
  <c r="Z20" i="25" s="1"/>
  <c r="Y5" i="6"/>
  <c r="Y5" i="7"/>
  <c r="U39" i="28" l="1"/>
  <c r="T42" i="28"/>
  <c r="U18" i="18"/>
  <c r="X11" i="23"/>
  <c r="Y11" i="25" s="1"/>
  <c r="T57" i="28"/>
  <c r="S57" i="28"/>
  <c r="T23" i="18"/>
  <c r="W11" i="23" s="1"/>
  <c r="X11" i="25" s="1"/>
  <c r="Y6" i="24"/>
  <c r="X4" i="18"/>
  <c r="Y6" i="19" s="1"/>
  <c r="BD6" i="19" s="1"/>
  <c r="X27" i="28"/>
  <c r="Z6" i="23"/>
  <c r="Z21" i="23" s="1"/>
  <c r="AA6" i="25"/>
  <c r="AA20" i="25" s="1"/>
  <c r="Z5" i="6"/>
  <c r="Z5" i="7"/>
  <c r="U41" i="28" l="1"/>
  <c r="U56" i="28" s="1"/>
  <c r="V23" i="18" s="1"/>
  <c r="U40" i="28"/>
  <c r="V39" i="28" s="1"/>
  <c r="T18" i="18"/>
  <c r="Z6" i="24"/>
  <c r="Y4" i="18"/>
  <c r="Z6" i="19" s="1"/>
  <c r="BE6" i="19" s="1"/>
  <c r="Y27" i="28"/>
  <c r="AB6" i="25"/>
  <c r="AB20" i="25" s="1"/>
  <c r="AA6" i="23"/>
  <c r="AA21" i="23" s="1"/>
  <c r="AA5" i="6"/>
  <c r="AA5" i="7"/>
  <c r="U55" i="28" l="1"/>
  <c r="V22" i="18" s="1"/>
  <c r="U42" i="28"/>
  <c r="AA6" i="24"/>
  <c r="V40" i="28"/>
  <c r="W39" i="28" s="1"/>
  <c r="V41" i="28"/>
  <c r="Z4" i="18"/>
  <c r="AB6" i="24" s="1"/>
  <c r="Z27" i="28"/>
  <c r="AC6" i="25"/>
  <c r="AC20" i="25" s="1"/>
  <c r="AB6" i="23"/>
  <c r="AB21" i="23" s="1"/>
  <c r="AB5" i="6"/>
  <c r="AB5" i="7"/>
  <c r="U57" i="28" l="1"/>
  <c r="V18" i="18"/>
  <c r="Y11" i="23"/>
  <c r="V56" i="28"/>
  <c r="W23" i="18" s="1"/>
  <c r="W41" i="28"/>
  <c r="W40" i="28"/>
  <c r="X39" i="28" s="1"/>
  <c r="V55" i="28"/>
  <c r="V42" i="28"/>
  <c r="AA4" i="18"/>
  <c r="AC6" i="24" s="1"/>
  <c r="AA27" i="28"/>
  <c r="AA6" i="19"/>
  <c r="AC5" i="6"/>
  <c r="AC5" i="7"/>
  <c r="AD6" i="25" l="1"/>
  <c r="AD20" i="25" s="1"/>
  <c r="BF6" i="19"/>
  <c r="V57" i="28"/>
  <c r="W22" i="18"/>
  <c r="Z11" i="23" s="1"/>
  <c r="Z11" i="25"/>
  <c r="Z13" i="25" s="1"/>
  <c r="Y13" i="23"/>
  <c r="AC6" i="23"/>
  <c r="AC21" i="23" s="1"/>
  <c r="AB6" i="19"/>
  <c r="W55" i="28"/>
  <c r="X22" i="18" s="1"/>
  <c r="W42" i="28"/>
  <c r="W56" i="28"/>
  <c r="X23" i="18" s="1"/>
  <c r="AB4" i="18"/>
  <c r="AD6" i="24" s="1"/>
  <c r="AB27" i="28"/>
  <c r="AD5" i="6"/>
  <c r="AD5" i="7"/>
  <c r="W18" i="18" l="1"/>
  <c r="AC6" i="19"/>
  <c r="BH6" i="19" s="1"/>
  <c r="AE6" i="25"/>
  <c r="AE20" i="25" s="1"/>
  <c r="BG6" i="19"/>
  <c r="AD6" i="23"/>
  <c r="AD21" i="23" s="1"/>
  <c r="AA11" i="25"/>
  <c r="AA13" i="25" s="1"/>
  <c r="Z13" i="23"/>
  <c r="X41" i="28"/>
  <c r="X40" i="28"/>
  <c r="Y39" i="28" s="1"/>
  <c r="W57" i="28"/>
  <c r="AA11" i="23"/>
  <c r="X18" i="18"/>
  <c r="AC4" i="18"/>
  <c r="AD6" i="19" s="1"/>
  <c r="BI6" i="19" s="1"/>
  <c r="AC27" i="28"/>
  <c r="AE6" i="23"/>
  <c r="AE21" i="23" s="1"/>
  <c r="AE5" i="6"/>
  <c r="AE5" i="7"/>
  <c r="AF6" i="25" l="1"/>
  <c r="AF20" i="25" s="1"/>
  <c r="AE6" i="24"/>
  <c r="AB11" i="25"/>
  <c r="AA13" i="23"/>
  <c r="X55" i="28"/>
  <c r="X42" i="28"/>
  <c r="Y40" i="28"/>
  <c r="Z39" i="28" s="1"/>
  <c r="Y41" i="28"/>
  <c r="Y56" i="28" s="1"/>
  <c r="Z23" i="18" s="1"/>
  <c r="X56" i="28"/>
  <c r="Y23" i="18" s="1"/>
  <c r="AD4" i="18"/>
  <c r="AE6" i="19" s="1"/>
  <c r="BJ6" i="19" s="1"/>
  <c r="AD27" i="28"/>
  <c r="AF6" i="23"/>
  <c r="AF21" i="23" s="1"/>
  <c r="AG6" i="25"/>
  <c r="AG20" i="25" s="1"/>
  <c r="AF5" i="6"/>
  <c r="AF5" i="7"/>
  <c r="X57" i="28" l="1"/>
  <c r="Y22" i="18"/>
  <c r="AB11" i="23" s="1"/>
  <c r="AF6" i="24"/>
  <c r="Y55" i="28"/>
  <c r="Y42" i="28"/>
  <c r="AB13" i="25"/>
  <c r="AE4" i="18"/>
  <c r="AF6" i="19" s="1"/>
  <c r="BK6" i="19" s="1"/>
  <c r="AE27" i="28"/>
  <c r="AG6" i="23"/>
  <c r="AG21" i="23" s="1"/>
  <c r="AH6" i="25"/>
  <c r="AH20" i="25" s="1"/>
  <c r="AG5" i="6"/>
  <c r="AG5" i="7"/>
  <c r="Y18" i="18" l="1"/>
  <c r="Y57" i="28"/>
  <c r="Z22" i="18"/>
  <c r="AC11" i="25"/>
  <c r="AB13" i="23"/>
  <c r="Z41" i="28"/>
  <c r="Z56" i="28" s="1"/>
  <c r="AA23" i="18" s="1"/>
  <c r="Z40" i="28"/>
  <c r="AA39" i="28" s="1"/>
  <c r="AG6" i="24"/>
  <c r="AF4" i="18"/>
  <c r="AG6" i="19" s="1"/>
  <c r="BL6" i="19" s="1"/>
  <c r="AF27" i="28"/>
  <c r="AH6" i="23"/>
  <c r="AH21" i="23" s="1"/>
  <c r="AI6" i="25"/>
  <c r="AI20" i="25" s="1"/>
  <c r="AH5" i="6"/>
  <c r="AI5" i="7" s="1"/>
  <c r="AH5" i="7"/>
  <c r="AC11" i="23" l="1"/>
  <c r="Z18" i="18"/>
  <c r="Z42" i="28"/>
  <c r="Z55" i="28"/>
  <c r="AA22" i="18" s="1"/>
  <c r="AH6" i="24"/>
  <c r="AC13" i="25"/>
  <c r="AG4" i="18"/>
  <c r="AH6" i="19" s="1"/>
  <c r="BM6" i="19" s="1"/>
  <c r="AG27" i="28"/>
  <c r="AH4" i="18"/>
  <c r="AI6" i="19" s="1"/>
  <c r="BN6" i="19" s="1"/>
  <c r="AH27" i="28"/>
  <c r="AJ6" i="25"/>
  <c r="AJ20" i="25" s="1"/>
  <c r="AI6" i="23"/>
  <c r="AI21" i="23" s="1"/>
  <c r="G20" i="18"/>
  <c r="G18" i="18" s="1"/>
  <c r="Z57" i="28" l="1"/>
  <c r="AD11" i="23"/>
  <c r="AA18" i="18"/>
  <c r="AD11" i="25"/>
  <c r="AC13" i="23"/>
  <c r="AI6" i="24"/>
  <c r="AA40" i="28"/>
  <c r="AB39" i="28" s="1"/>
  <c r="AA41" i="28"/>
  <c r="AA56" i="28" s="1"/>
  <c r="AB23" i="18" s="1"/>
  <c r="AJ6" i="24"/>
  <c r="F20" i="18"/>
  <c r="F18" i="18" s="1"/>
  <c r="AL6" i="25"/>
  <c r="AL20" i="25" s="1"/>
  <c r="AK6" i="23"/>
  <c r="AK21" i="23" s="1"/>
  <c r="AK6" i="25"/>
  <c r="AK20" i="25" s="1"/>
  <c r="AJ6" i="23"/>
  <c r="AJ21" i="23" s="1"/>
  <c r="F24" i="23"/>
  <c r="E20" i="27" s="1"/>
  <c r="G24" i="7"/>
  <c r="AJ25" i="7"/>
  <c r="H24" i="7"/>
  <c r="H23" i="7" s="1"/>
  <c r="H31" i="7" s="1"/>
  <c r="K23" i="25"/>
  <c r="K25" i="25" s="1"/>
  <c r="AD13" i="25" l="1"/>
  <c r="AE11" i="25"/>
  <c r="AE13" i="25" s="1"/>
  <c r="AD13" i="23"/>
  <c r="AB41" i="28"/>
  <c r="AB56" i="28" s="1"/>
  <c r="AC23" i="18" s="1"/>
  <c r="AB40" i="28"/>
  <c r="AC39" i="28" s="1"/>
  <c r="AA55" i="28"/>
  <c r="AA42" i="28"/>
  <c r="D88" i="27"/>
  <c r="AI20" i="18"/>
  <c r="J23" i="25"/>
  <c r="J27" i="23"/>
  <c r="H34" i="19"/>
  <c r="I35" i="24"/>
  <c r="I34" i="24" s="1"/>
  <c r="I42" i="24" s="1"/>
  <c r="G24" i="23"/>
  <c r="D20" i="27" s="1"/>
  <c r="G34" i="19"/>
  <c r="E35" i="19"/>
  <c r="H35" i="24"/>
  <c r="G23" i="7"/>
  <c r="AJ24" i="7"/>
  <c r="AL34" i="19" l="1"/>
  <c r="G42" i="19"/>
  <c r="AL42" i="19" s="1"/>
  <c r="H42" i="19"/>
  <c r="AM42" i="19" s="1"/>
  <c r="AM34" i="19"/>
  <c r="AA57" i="28"/>
  <c r="AB22" i="18"/>
  <c r="F27" i="23"/>
  <c r="I30" i="23" s="1"/>
  <c r="AB55" i="28"/>
  <c r="AB42" i="28"/>
  <c r="J25" i="25"/>
  <c r="G25" i="25" s="1"/>
  <c r="G23" i="25"/>
  <c r="E35" i="24"/>
  <c r="I31" i="23"/>
  <c r="C50" i="27" s="1"/>
  <c r="G27" i="23"/>
  <c r="G14" i="20"/>
  <c r="E34" i="19"/>
  <c r="H23" i="25"/>
  <c r="D90" i="27"/>
  <c r="E88" i="27" s="1"/>
  <c r="AJ23" i="7"/>
  <c r="G31" i="7"/>
  <c r="H34" i="24"/>
  <c r="E34" i="24" s="1"/>
  <c r="F35" i="24"/>
  <c r="D34" i="19" l="1"/>
  <c r="D46" i="19" s="1"/>
  <c r="C97" i="27" s="1"/>
  <c r="D42" i="19"/>
  <c r="D44" i="19" s="1"/>
  <c r="AB57" i="28"/>
  <c r="AC22" i="18"/>
  <c r="AE11" i="23"/>
  <c r="AB18" i="18"/>
  <c r="AC40" i="28"/>
  <c r="AD39" i="28" s="1"/>
  <c r="AC41" i="28"/>
  <c r="AC56" i="28" s="1"/>
  <c r="AD23" i="18" s="1"/>
  <c r="AJ31" i="7"/>
  <c r="P257" i="26"/>
  <c r="P263" i="26" s="1"/>
  <c r="B225" i="26"/>
  <c r="B231" i="26" s="1"/>
  <c r="H42" i="24"/>
  <c r="E42" i="24" s="1"/>
  <c r="G45" i="24" s="1"/>
  <c r="F34" i="24"/>
  <c r="C51" i="27"/>
  <c r="D5" i="33" s="1"/>
  <c r="G28" i="25"/>
  <c r="I28" i="25"/>
  <c r="H25" i="25"/>
  <c r="D45" i="19"/>
  <c r="C95" i="27" s="1"/>
  <c r="D18" i="33" s="1"/>
  <c r="E42" i="19"/>
  <c r="E86" i="27"/>
  <c r="E82" i="27"/>
  <c r="E87" i="27"/>
  <c r="E84" i="27"/>
  <c r="E79" i="27"/>
  <c r="E83" i="27"/>
  <c r="E89" i="27"/>
  <c r="E85" i="27"/>
  <c r="E80" i="27"/>
  <c r="E81" i="27"/>
  <c r="AF11" i="25" l="1"/>
  <c r="AE13" i="23"/>
  <c r="AF11" i="23"/>
  <c r="AC18" i="18"/>
  <c r="AC55" i="28"/>
  <c r="AC42" i="28"/>
  <c r="L174" i="32"/>
  <c r="L108" i="32"/>
  <c r="L42" i="26"/>
  <c r="L106" i="26"/>
  <c r="L172" i="26"/>
  <c r="G17" i="20"/>
  <c r="J257" i="26"/>
  <c r="H257" i="26"/>
  <c r="B257" i="26"/>
  <c r="B263" i="26" s="1"/>
  <c r="F257" i="26"/>
  <c r="L257" i="26"/>
  <c r="N257" i="26"/>
  <c r="R257" i="26"/>
  <c r="R263" i="26" s="1"/>
  <c r="D257" i="26"/>
  <c r="D263" i="26" s="1"/>
  <c r="P262" i="26"/>
  <c r="R225" i="26"/>
  <c r="R231" i="26" s="1"/>
  <c r="H225" i="26"/>
  <c r="H231" i="26" s="1"/>
  <c r="J225" i="26"/>
  <c r="J231" i="26" s="1"/>
  <c r="N225" i="26"/>
  <c r="N231" i="26" s="1"/>
  <c r="D225" i="26"/>
  <c r="D231" i="26" s="1"/>
  <c r="F225" i="26"/>
  <c r="F231" i="26" s="1"/>
  <c r="L225" i="26"/>
  <c r="L231" i="26" s="1"/>
  <c r="P225" i="26"/>
  <c r="P231" i="26" s="1"/>
  <c r="K28" i="25"/>
  <c r="C96" i="27"/>
  <c r="D17" i="33" s="1"/>
  <c r="E45" i="24"/>
  <c r="F42" i="24"/>
  <c r="AG11" i="25" l="1"/>
  <c r="AG13" i="25" s="1"/>
  <c r="AF13" i="23"/>
  <c r="AC57" i="28"/>
  <c r="AD22" i="18"/>
  <c r="AF13" i="25"/>
  <c r="AD40" i="28"/>
  <c r="AE39" i="28" s="1"/>
  <c r="AD41" i="28"/>
  <c r="AD56" i="28" s="1"/>
  <c r="AE23" i="18" s="1"/>
  <c r="B117" i="32"/>
  <c r="D117" i="32"/>
  <c r="F117" i="32"/>
  <c r="H117" i="32"/>
  <c r="J117" i="32"/>
  <c r="L117" i="32"/>
  <c r="N117" i="32"/>
  <c r="P117" i="32"/>
  <c r="R117" i="32"/>
  <c r="B53" i="32"/>
  <c r="D53" i="32"/>
  <c r="F53" i="32"/>
  <c r="H53" i="32"/>
  <c r="J53" i="32"/>
  <c r="L53" i="32"/>
  <c r="N53" i="32"/>
  <c r="P53" i="32"/>
  <c r="R53" i="32"/>
  <c r="B183" i="32"/>
  <c r="D183" i="32"/>
  <c r="F183" i="32"/>
  <c r="H183" i="32"/>
  <c r="J183" i="32"/>
  <c r="L183" i="32"/>
  <c r="N183" i="32"/>
  <c r="P183" i="32"/>
  <c r="R183" i="32"/>
  <c r="F262" i="26"/>
  <c r="F263" i="26"/>
  <c r="N262" i="26"/>
  <c r="N263" i="26"/>
  <c r="L262" i="26"/>
  <c r="L263" i="26"/>
  <c r="H262" i="26"/>
  <c r="H263" i="26"/>
  <c r="J262" i="26"/>
  <c r="J263" i="26"/>
  <c r="B262" i="26"/>
  <c r="T257" i="26"/>
  <c r="U257" i="26" s="1"/>
  <c r="D262" i="26"/>
  <c r="R262" i="26"/>
  <c r="T241" i="26"/>
  <c r="U241" i="26" s="1"/>
  <c r="B246" i="26"/>
  <c r="F230" i="26"/>
  <c r="D230" i="26"/>
  <c r="N230" i="26"/>
  <c r="J230" i="26"/>
  <c r="T225" i="26"/>
  <c r="U225" i="26" s="1"/>
  <c r="H230" i="26"/>
  <c r="B230" i="26"/>
  <c r="R230" i="26"/>
  <c r="P230" i="26"/>
  <c r="L230" i="26"/>
  <c r="I45" i="24"/>
  <c r="AG11" i="23" l="1"/>
  <c r="AD18" i="18"/>
  <c r="AD55" i="28"/>
  <c r="AD42" i="28"/>
  <c r="T183" i="32"/>
  <c r="U183" i="32" s="1"/>
  <c r="T53" i="32"/>
  <c r="U53" i="32" s="1"/>
  <c r="T117" i="32"/>
  <c r="U117" i="32" s="1"/>
  <c r="T263" i="26"/>
  <c r="U263" i="26" s="1"/>
  <c r="T262" i="26"/>
  <c r="U262" i="26" s="1"/>
  <c r="T247" i="26"/>
  <c r="U247" i="26" s="1"/>
  <c r="T246" i="26"/>
  <c r="U246" i="26" s="1"/>
  <c r="T230" i="26"/>
  <c r="U230" i="26" s="1"/>
  <c r="T231" i="26"/>
  <c r="U231" i="26" s="1"/>
  <c r="D6" i="20"/>
  <c r="AD57" i="28" l="1"/>
  <c r="AE22" i="18"/>
  <c r="AH11" i="25"/>
  <c r="AG13" i="23"/>
  <c r="AE41" i="28"/>
  <c r="AE56" i="28" s="1"/>
  <c r="AF23" i="18" s="1"/>
  <c r="AE40" i="28"/>
  <c r="AF39" i="28" s="1"/>
  <c r="AH13" i="25" l="1"/>
  <c r="AH11" i="23"/>
  <c r="AE18" i="18"/>
  <c r="AE55" i="28"/>
  <c r="AE42" i="28"/>
  <c r="G9" i="20"/>
  <c r="AE57" i="28" l="1"/>
  <c r="AF22" i="18"/>
  <c r="AI11" i="25"/>
  <c r="AH13" i="23"/>
  <c r="AF40" i="28"/>
  <c r="AG39" i="28" s="1"/>
  <c r="AF41" i="28"/>
  <c r="AF56" i="28" s="1"/>
  <c r="AG23" i="18" s="1"/>
  <c r="G10" i="20"/>
  <c r="AI13" i="25" l="1"/>
  <c r="AI11" i="23"/>
  <c r="AF18" i="18"/>
  <c r="AG40" i="28"/>
  <c r="AH39" i="28" s="1"/>
  <c r="AG41" i="28"/>
  <c r="AG56" i="28" s="1"/>
  <c r="AH23" i="18" s="1"/>
  <c r="AI23" i="18" s="1"/>
  <c r="AF55" i="28"/>
  <c r="AF42" i="28"/>
  <c r="AF57" i="28" l="1"/>
  <c r="AG22" i="18"/>
  <c r="AJ11" i="25"/>
  <c r="AJ13" i="25" s="1"/>
  <c r="AI13" i="23"/>
  <c r="AH41" i="28"/>
  <c r="AH56" i="28" s="1"/>
  <c r="AH40" i="28"/>
  <c r="AI39" i="28" s="1"/>
  <c r="AG55" i="28"/>
  <c r="AG42" i="28"/>
  <c r="G8" i="20"/>
  <c r="T40" i="26"/>
  <c r="T35" i="26"/>
  <c r="U35" i="26" s="1"/>
  <c r="AG57" i="28" l="1"/>
  <c r="AH22" i="18"/>
  <c r="AJ11" i="23"/>
  <c r="AG18" i="18"/>
  <c r="AI40" i="28"/>
  <c r="AI55" i="28" s="1"/>
  <c r="AI41" i="28"/>
  <c r="AH55" i="28"/>
  <c r="AH57" i="28" s="1"/>
  <c r="AH42" i="28"/>
  <c r="C6" i="20"/>
  <c r="D109" i="26"/>
  <c r="D110" i="26" s="1"/>
  <c r="F175" i="26"/>
  <c r="F176" i="26" s="1"/>
  <c r="H45" i="26"/>
  <c r="H46" i="26" s="1"/>
  <c r="AJ39" i="28" l="1"/>
  <c r="AJ40" i="28" s="1"/>
  <c r="AJ55" i="28" s="1"/>
  <c r="AI22" i="18"/>
  <c r="AK11" i="23"/>
  <c r="AH18" i="18"/>
  <c r="AK11" i="25"/>
  <c r="AK13" i="25" s="1"/>
  <c r="AJ13" i="23"/>
  <c r="AI42" i="28"/>
  <c r="AI56" i="28"/>
  <c r="AI57" i="28" s="1"/>
  <c r="E6" i="20"/>
  <c r="G7" i="20"/>
  <c r="G11" i="20"/>
  <c r="P109" i="26"/>
  <c r="J45" i="26"/>
  <c r="R109" i="26"/>
  <c r="H47" i="26"/>
  <c r="H51" i="26"/>
  <c r="F177" i="26"/>
  <c r="F181" i="26"/>
  <c r="D111" i="26"/>
  <c r="D115" i="26"/>
  <c r="D45" i="26"/>
  <c r="D46" i="26" s="1"/>
  <c r="B109" i="26"/>
  <c r="B110" i="26" s="1"/>
  <c r="J109" i="26"/>
  <c r="J110" i="26" s="1"/>
  <c r="H109" i="26"/>
  <c r="H110" i="26" s="1"/>
  <c r="H175" i="26"/>
  <c r="H176" i="26" s="1"/>
  <c r="N45" i="26"/>
  <c r="N46" i="26" s="1"/>
  <c r="L175" i="26"/>
  <c r="L176" i="26" s="1"/>
  <c r="D175" i="26"/>
  <c r="D176" i="26" s="1"/>
  <c r="B175" i="26"/>
  <c r="B176" i="26" s="1"/>
  <c r="F45" i="26"/>
  <c r="F46" i="26" s="1"/>
  <c r="L109" i="26"/>
  <c r="L110" i="26" s="1"/>
  <c r="F109" i="26"/>
  <c r="F110" i="26" s="1"/>
  <c r="R45" i="26"/>
  <c r="R46" i="26" s="1"/>
  <c r="N175" i="26"/>
  <c r="N176" i="26" s="1"/>
  <c r="P175" i="26"/>
  <c r="P176" i="26" s="1"/>
  <c r="N109" i="26"/>
  <c r="N110" i="26" s="1"/>
  <c r="R175" i="26"/>
  <c r="R176" i="26" s="1"/>
  <c r="B45" i="26"/>
  <c r="B46" i="26" s="1"/>
  <c r="P45" i="26"/>
  <c r="P46" i="26" s="1"/>
  <c r="L45" i="26"/>
  <c r="L46" i="26" s="1"/>
  <c r="J175" i="26"/>
  <c r="J176" i="26" s="1"/>
  <c r="H6" i="26" l="1"/>
  <c r="F6" i="26"/>
  <c r="D6" i="26"/>
  <c r="R111" i="26"/>
  <c r="R110" i="26"/>
  <c r="R6" i="26" s="1"/>
  <c r="N6" i="26"/>
  <c r="T176" i="26"/>
  <c r="U176" i="26" s="1"/>
  <c r="L6" i="26"/>
  <c r="P111" i="26"/>
  <c r="P110" i="26"/>
  <c r="P6" i="26" s="1"/>
  <c r="G6" i="20"/>
  <c r="F6" i="20"/>
  <c r="J51" i="26"/>
  <c r="J46" i="26"/>
  <c r="J6" i="26" s="1"/>
  <c r="B6" i="26"/>
  <c r="AK39" i="28"/>
  <c r="AK41" i="28" s="1"/>
  <c r="AK56" i="28" s="1"/>
  <c r="AJ41" i="28"/>
  <c r="AJ42" i="28" s="1"/>
  <c r="AI18" i="18"/>
  <c r="AL11" i="25"/>
  <c r="AK13" i="23"/>
  <c r="G11" i="23"/>
  <c r="F11" i="23"/>
  <c r="B5" i="26"/>
  <c r="R115" i="26"/>
  <c r="R112" i="26" s="1"/>
  <c r="F5" i="26"/>
  <c r="J47" i="26"/>
  <c r="G23" i="20"/>
  <c r="D112" i="26"/>
  <c r="D114" i="26" s="1"/>
  <c r="P115" i="26"/>
  <c r="P112" i="26" s="1"/>
  <c r="F178" i="26"/>
  <c r="F180" i="26" s="1"/>
  <c r="N5" i="26"/>
  <c r="N47" i="26"/>
  <c r="N51" i="26"/>
  <c r="F51" i="26"/>
  <c r="F47" i="26"/>
  <c r="H181" i="26"/>
  <c r="H177" i="26"/>
  <c r="B181" i="26"/>
  <c r="B177" i="26"/>
  <c r="T175" i="26"/>
  <c r="U175" i="26" s="1"/>
  <c r="H115" i="26"/>
  <c r="H111" i="26"/>
  <c r="L47" i="26"/>
  <c r="L51" i="26"/>
  <c r="L5" i="26"/>
  <c r="N177" i="26"/>
  <c r="N181" i="26"/>
  <c r="D181" i="26"/>
  <c r="D177" i="26"/>
  <c r="R5" i="26"/>
  <c r="R51" i="26"/>
  <c r="R47" i="26"/>
  <c r="H48" i="26"/>
  <c r="H50" i="26" s="1"/>
  <c r="H5" i="26"/>
  <c r="T45" i="26"/>
  <c r="U45" i="26" s="1"/>
  <c r="B51" i="26"/>
  <c r="B47" i="26"/>
  <c r="B115" i="26"/>
  <c r="T109" i="26"/>
  <c r="U109" i="26" s="1"/>
  <c r="B111" i="26"/>
  <c r="N115" i="26"/>
  <c r="N111" i="26"/>
  <c r="J177" i="26"/>
  <c r="J181" i="26"/>
  <c r="P181" i="26"/>
  <c r="P177" i="26"/>
  <c r="P5" i="26"/>
  <c r="P51" i="26"/>
  <c r="P47" i="26"/>
  <c r="J115" i="26"/>
  <c r="J111" i="26"/>
  <c r="F115" i="26"/>
  <c r="F111" i="26"/>
  <c r="R181" i="26"/>
  <c r="R177" i="26"/>
  <c r="L115" i="26"/>
  <c r="L111" i="26"/>
  <c r="L177" i="26"/>
  <c r="L181" i="26"/>
  <c r="D47" i="26"/>
  <c r="D51" i="26"/>
  <c r="D5" i="26"/>
  <c r="J5" i="26"/>
  <c r="R114" i="26" l="1"/>
  <c r="T110" i="26"/>
  <c r="U110" i="26" s="1"/>
  <c r="P114" i="26"/>
  <c r="J48" i="26"/>
  <c r="J50" i="26" s="1"/>
  <c r="AJ56" i="28"/>
  <c r="AJ57" i="28" s="1"/>
  <c r="T46" i="26"/>
  <c r="U46" i="26" s="1"/>
  <c r="T6" i="26"/>
  <c r="AK40" i="28"/>
  <c r="AL39" i="28" s="1"/>
  <c r="AL13" i="25"/>
  <c r="G11" i="25"/>
  <c r="H11" i="25"/>
  <c r="AK55" i="28"/>
  <c r="AK57" i="28" s="1"/>
  <c r="P7" i="26"/>
  <c r="R178" i="26"/>
  <c r="R180" i="26" s="1"/>
  <c r="H178" i="26"/>
  <c r="H180" i="26" s="1"/>
  <c r="L48" i="26"/>
  <c r="L50" i="26" s="1"/>
  <c r="H7" i="26"/>
  <c r="F7" i="26"/>
  <c r="N112" i="26"/>
  <c r="N114" i="26" s="1"/>
  <c r="F112" i="26"/>
  <c r="F114" i="26" s="1"/>
  <c r="J7" i="26"/>
  <c r="D7" i="26"/>
  <c r="L178" i="26"/>
  <c r="L180" i="26" s="1"/>
  <c r="J112" i="26"/>
  <c r="J114" i="26" s="1"/>
  <c r="L112" i="26"/>
  <c r="L114" i="26" s="1"/>
  <c r="N178" i="26"/>
  <c r="N180" i="26" s="1"/>
  <c r="H112" i="26"/>
  <c r="H114" i="26" s="1"/>
  <c r="T47" i="26"/>
  <c r="U47" i="26" s="1"/>
  <c r="D178" i="26"/>
  <c r="D180" i="26" s="1"/>
  <c r="N7" i="26"/>
  <c r="T115" i="26"/>
  <c r="U115" i="26" s="1"/>
  <c r="P178" i="26"/>
  <c r="P180" i="26" s="1"/>
  <c r="T51" i="26"/>
  <c r="U51" i="26" s="1"/>
  <c r="T181" i="26"/>
  <c r="U181" i="26" s="1"/>
  <c r="J178" i="26"/>
  <c r="J180" i="26" s="1"/>
  <c r="B112" i="26"/>
  <c r="R7" i="26"/>
  <c r="B178" i="26"/>
  <c r="F48" i="26"/>
  <c r="N48" i="26"/>
  <c r="T111" i="26"/>
  <c r="U111" i="26" s="1"/>
  <c r="L7" i="26"/>
  <c r="T177" i="26"/>
  <c r="U177" i="26" s="1"/>
  <c r="D48" i="26"/>
  <c r="D50" i="26" s="1"/>
  <c r="P48" i="26"/>
  <c r="P50" i="26" s="1"/>
  <c r="B48" i="26"/>
  <c r="B50" i="26" s="1"/>
  <c r="R48" i="26"/>
  <c r="AK42" i="28" l="1"/>
  <c r="AL40" i="28"/>
  <c r="AM39" i="28" s="1"/>
  <c r="AL41" i="28"/>
  <c r="AL56" i="28" s="1"/>
  <c r="T112" i="26"/>
  <c r="U112" i="26" s="1"/>
  <c r="N50" i="26"/>
  <c r="B114" i="26"/>
  <c r="T114" i="26" s="1"/>
  <c r="U114" i="26" s="1"/>
  <c r="T178" i="26"/>
  <c r="U178" i="26" s="1"/>
  <c r="R50" i="26"/>
  <c r="T48" i="26"/>
  <c r="U48" i="26" s="1"/>
  <c r="F50" i="26"/>
  <c r="B180" i="26"/>
  <c r="T180" i="26" s="1"/>
  <c r="U180" i="26" s="1"/>
  <c r="AL55" i="28" l="1"/>
  <c r="AL57" i="28" s="1"/>
  <c r="AL42" i="28"/>
  <c r="X13" i="23"/>
  <c r="W13" i="23"/>
  <c r="Y13" i="25"/>
  <c r="V13" i="23"/>
  <c r="R13" i="23"/>
  <c r="T50" i="26"/>
  <c r="U50" i="26" s="1"/>
  <c r="AM40" i="28" l="1"/>
  <c r="AN39" i="28" s="1"/>
  <c r="AM41" i="28"/>
  <c r="AM56" i="28" s="1"/>
  <c r="X13" i="25"/>
  <c r="S13" i="25"/>
  <c r="W13" i="25"/>
  <c r="V13" i="25"/>
  <c r="U13" i="23"/>
  <c r="T13" i="25"/>
  <c r="S13" i="23"/>
  <c r="R13" i="25"/>
  <c r="Q13" i="23"/>
  <c r="U13" i="25"/>
  <c r="T13" i="23"/>
  <c r="AM55" i="28" l="1"/>
  <c r="AM57" i="28" s="1"/>
  <c r="AM42" i="28"/>
  <c r="B31" i="26"/>
  <c r="T31" i="26" s="1"/>
  <c r="U31" i="26" s="1"/>
  <c r="T29" i="26"/>
  <c r="U29" i="26" s="1"/>
  <c r="T5" i="26"/>
  <c r="W19" i="32" l="1"/>
  <c r="B31" i="32" s="1"/>
  <c r="AN41" i="28"/>
  <c r="AN56" i="28" s="1"/>
  <c r="AN40" i="28"/>
  <c r="AO39" i="28" s="1"/>
  <c r="B7" i="26"/>
  <c r="B32" i="26"/>
  <c r="B227" i="32" l="1"/>
  <c r="B32" i="32"/>
  <c r="H221" i="32"/>
  <c r="R67" i="32"/>
  <c r="P197" i="32"/>
  <c r="P83" i="32"/>
  <c r="N67" i="32"/>
  <c r="L165" i="32"/>
  <c r="L263" i="32"/>
  <c r="F131" i="32"/>
  <c r="B99" i="32"/>
  <c r="R131" i="32"/>
  <c r="P165" i="32"/>
  <c r="P51" i="32"/>
  <c r="N181" i="32"/>
  <c r="L231" i="32"/>
  <c r="J247" i="32"/>
  <c r="F51" i="32"/>
  <c r="N279" i="32"/>
  <c r="N165" i="32"/>
  <c r="H83" i="32"/>
  <c r="R51" i="32"/>
  <c r="F231" i="32"/>
  <c r="R263" i="32"/>
  <c r="R99" i="32"/>
  <c r="P181" i="32"/>
  <c r="P99" i="32"/>
  <c r="N51" i="32"/>
  <c r="L51" i="32"/>
  <c r="J181" i="32"/>
  <c r="F279" i="32"/>
  <c r="L155" i="32"/>
  <c r="P115" i="32"/>
  <c r="B197" i="32"/>
  <c r="P231" i="32"/>
  <c r="R247" i="32"/>
  <c r="R181" i="32"/>
  <c r="P263" i="32"/>
  <c r="N263" i="32"/>
  <c r="N197" i="32"/>
  <c r="L181" i="32"/>
  <c r="J99" i="32"/>
  <c r="D99" i="32"/>
  <c r="J155" i="32"/>
  <c r="P279" i="32"/>
  <c r="R279" i="32"/>
  <c r="L247" i="32"/>
  <c r="R197" i="32"/>
  <c r="R83" i="32"/>
  <c r="P247" i="32"/>
  <c r="N231" i="32"/>
  <c r="N131" i="32"/>
  <c r="L99" i="32"/>
  <c r="H131" i="32"/>
  <c r="D181" i="32"/>
  <c r="F35" i="32"/>
  <c r="R115" i="32"/>
  <c r="N115" i="32"/>
  <c r="L131" i="32"/>
  <c r="P67" i="32"/>
  <c r="J279" i="32"/>
  <c r="R231" i="32"/>
  <c r="R165" i="32"/>
  <c r="P131" i="32"/>
  <c r="N247" i="32"/>
  <c r="N83" i="32"/>
  <c r="L115" i="32"/>
  <c r="H165" i="32"/>
  <c r="D51" i="32"/>
  <c r="J35" i="32"/>
  <c r="H247" i="32"/>
  <c r="F99" i="32"/>
  <c r="D231" i="32"/>
  <c r="D279" i="32"/>
  <c r="B247" i="32"/>
  <c r="H155" i="32"/>
  <c r="R221" i="32"/>
  <c r="D83" i="32"/>
  <c r="B67" i="32"/>
  <c r="B131" i="32"/>
  <c r="F155" i="32"/>
  <c r="N221" i="32"/>
  <c r="L83" i="32"/>
  <c r="J231" i="32"/>
  <c r="J115" i="32"/>
  <c r="H67" i="32"/>
  <c r="F263" i="32"/>
  <c r="D197" i="32"/>
  <c r="B279" i="32"/>
  <c r="B165" i="32"/>
  <c r="D155" i="32"/>
  <c r="B221" i="32"/>
  <c r="L279" i="32"/>
  <c r="J263" i="32"/>
  <c r="J51" i="32"/>
  <c r="H197" i="32"/>
  <c r="F247" i="32"/>
  <c r="D115" i="32"/>
  <c r="P35" i="32"/>
  <c r="J221" i="32"/>
  <c r="N99" i="32"/>
  <c r="L197" i="32"/>
  <c r="J67" i="32"/>
  <c r="H279" i="32"/>
  <c r="H263" i="32"/>
  <c r="F83" i="32"/>
  <c r="D131" i="32"/>
  <c r="B51" i="32"/>
  <c r="B47" i="32" s="1"/>
  <c r="B48" i="32" s="1"/>
  <c r="R35" i="32"/>
  <c r="D221" i="32"/>
  <c r="L67" i="32"/>
  <c r="J131" i="32"/>
  <c r="H99" i="32"/>
  <c r="H115" i="32"/>
  <c r="F165" i="32"/>
  <c r="D263" i="32"/>
  <c r="B115" i="32"/>
  <c r="P155" i="32"/>
  <c r="H35" i="32"/>
  <c r="L221" i="32"/>
  <c r="F221" i="32"/>
  <c r="J197" i="32"/>
  <c r="J165" i="32"/>
  <c r="H181" i="32"/>
  <c r="F181" i="32"/>
  <c r="F197" i="32"/>
  <c r="D67" i="32"/>
  <c r="D247" i="32"/>
  <c r="B263" i="32"/>
  <c r="R155" i="32"/>
  <c r="N35" i="32"/>
  <c r="D35" i="32"/>
  <c r="B155" i="32"/>
  <c r="J83" i="32"/>
  <c r="H231" i="32"/>
  <c r="H51" i="32"/>
  <c r="F115" i="32"/>
  <c r="F67" i="32"/>
  <c r="D165" i="32"/>
  <c r="B83" i="32"/>
  <c r="B181" i="32"/>
  <c r="N155" i="32"/>
  <c r="L35" i="32"/>
  <c r="P221" i="32"/>
  <c r="AN55" i="28"/>
  <c r="AN57" i="28" s="1"/>
  <c r="AN42" i="28"/>
  <c r="T32" i="26"/>
  <c r="U32" i="26" s="1"/>
  <c r="T7" i="26"/>
  <c r="T155" i="32" l="1"/>
  <c r="T221" i="32"/>
  <c r="T131" i="32"/>
  <c r="U131" i="32" s="1"/>
  <c r="T165" i="32"/>
  <c r="U165" i="32" s="1"/>
  <c r="T99" i="32"/>
  <c r="U99" i="32" s="1"/>
  <c r="T51" i="32"/>
  <c r="U51" i="32" s="1"/>
  <c r="T247" i="32"/>
  <c r="U247" i="32" s="1"/>
  <c r="T115" i="32"/>
  <c r="U115" i="32" s="1"/>
  <c r="T279" i="32"/>
  <c r="U279" i="32" s="1"/>
  <c r="T67" i="32"/>
  <c r="U67" i="32" s="1"/>
  <c r="T263" i="32"/>
  <c r="U263" i="32" s="1"/>
  <c r="T197" i="32"/>
  <c r="U197" i="32" s="1"/>
  <c r="T231" i="32"/>
  <c r="U231" i="32" s="1"/>
  <c r="T181" i="32"/>
  <c r="U181" i="32" s="1"/>
  <c r="T83" i="32"/>
  <c r="U83" i="32" s="1"/>
  <c r="T35" i="32"/>
  <c r="U35" i="32" s="1"/>
  <c r="AO40" i="28"/>
  <c r="AP39" i="28" s="1"/>
  <c r="AO41" i="28"/>
  <c r="AO56" i="28" s="1"/>
  <c r="H34" i="26"/>
  <c r="H9" i="26"/>
  <c r="T33" i="26"/>
  <c r="U33" i="26" s="1"/>
  <c r="B9" i="26"/>
  <c r="L34" i="26"/>
  <c r="L9" i="26"/>
  <c r="R9" i="26"/>
  <c r="R34" i="26"/>
  <c r="J9" i="26"/>
  <c r="J34" i="26"/>
  <c r="B34" i="26"/>
  <c r="F34" i="26"/>
  <c r="F9" i="26"/>
  <c r="N34" i="26"/>
  <c r="N9" i="26"/>
  <c r="P34" i="26"/>
  <c r="P9" i="26"/>
  <c r="D34" i="26"/>
  <c r="D9" i="26"/>
  <c r="AP41" i="28" l="1"/>
  <c r="AP56" i="28" s="1"/>
  <c r="AP40" i="28"/>
  <c r="AQ39" i="28" s="1"/>
  <c r="AO55" i="28"/>
  <c r="AO57" i="28" s="1"/>
  <c r="AO42" i="28"/>
  <c r="T9" i="26"/>
  <c r="T34" i="26"/>
  <c r="U34" i="26" s="1"/>
  <c r="AP55" i="28" l="1"/>
  <c r="AP57" i="28" s="1"/>
  <c r="AP42" i="28"/>
  <c r="AQ40" i="28" l="1"/>
  <c r="AR39" i="28" s="1"/>
  <c r="AQ41" i="28"/>
  <c r="AQ56" i="28" s="1"/>
  <c r="AR41" i="28" l="1"/>
  <c r="AR56" i="28" s="1"/>
  <c r="AR40" i="28"/>
  <c r="AS39" i="28" s="1"/>
  <c r="AQ55" i="28"/>
  <c r="AQ57" i="28" s="1"/>
  <c r="AQ42" i="28"/>
  <c r="AS41" i="28" l="1"/>
  <c r="AS56" i="28" s="1"/>
  <c r="AS40" i="28"/>
  <c r="AT39" i="28" s="1"/>
  <c r="AR55" i="28"/>
  <c r="AR57" i="28" s="1"/>
  <c r="AR42" i="28"/>
  <c r="D209" i="32" l="1"/>
  <c r="B209" i="32"/>
  <c r="H209" i="32"/>
  <c r="F209" i="32"/>
  <c r="J209" i="32"/>
  <c r="L209" i="32"/>
  <c r="N209" i="32"/>
  <c r="P209" i="32"/>
  <c r="R209" i="32"/>
  <c r="N213" i="32"/>
  <c r="R213" i="32"/>
  <c r="L213" i="32"/>
  <c r="D213" i="32"/>
  <c r="B213" i="32"/>
  <c r="J213" i="32"/>
  <c r="F213" i="32"/>
  <c r="P213" i="32"/>
  <c r="H213" i="32"/>
  <c r="L31" i="32"/>
  <c r="L32" i="32" s="1"/>
  <c r="D275" i="32"/>
  <c r="D243" i="32"/>
  <c r="L193" i="32"/>
  <c r="L198" i="32" s="1"/>
  <c r="L199" i="32" s="1"/>
  <c r="N161" i="32"/>
  <c r="N162" i="32" s="1"/>
  <c r="J127" i="32"/>
  <c r="J132" i="32" s="1"/>
  <c r="J133" i="32" s="1"/>
  <c r="J95" i="32"/>
  <c r="J96" i="32" s="1"/>
  <c r="J79" i="32"/>
  <c r="J80" i="32" s="1"/>
  <c r="J63" i="32"/>
  <c r="J68" i="32" s="1"/>
  <c r="J69" i="32" s="1"/>
  <c r="F275" i="32"/>
  <c r="F243" i="32"/>
  <c r="P193" i="32"/>
  <c r="P198" i="32" s="1"/>
  <c r="P199" i="32" s="1"/>
  <c r="P161" i="32"/>
  <c r="P162" i="32" s="1"/>
  <c r="L127" i="32"/>
  <c r="L132" i="32" s="1"/>
  <c r="L133" i="32" s="1"/>
  <c r="L95" i="32"/>
  <c r="L96" i="32" s="1"/>
  <c r="L79" i="32"/>
  <c r="L63" i="32"/>
  <c r="L68" i="32" s="1"/>
  <c r="L69" i="32" s="1"/>
  <c r="H275" i="32"/>
  <c r="H243" i="32"/>
  <c r="B193" i="32"/>
  <c r="B161" i="32"/>
  <c r="B162" i="32" s="1"/>
  <c r="N127" i="32"/>
  <c r="N132" i="32" s="1"/>
  <c r="N133" i="32" s="1"/>
  <c r="N95" i="32"/>
  <c r="N96" i="32" s="1"/>
  <c r="N79" i="32"/>
  <c r="N80" i="32" s="1"/>
  <c r="N63" i="32"/>
  <c r="N68" i="32" s="1"/>
  <c r="N69" i="32" s="1"/>
  <c r="P63" i="32"/>
  <c r="P68" i="32" s="1"/>
  <c r="P69" i="32" s="1"/>
  <c r="R243" i="32"/>
  <c r="L161" i="32"/>
  <c r="L162" i="32" s="1"/>
  <c r="H95" i="32"/>
  <c r="H96" i="32" s="1"/>
  <c r="J275" i="32"/>
  <c r="J243" i="32"/>
  <c r="N193" i="32"/>
  <c r="N198" i="32" s="1"/>
  <c r="N199" i="32" s="1"/>
  <c r="D161" i="32"/>
  <c r="D162" i="32" s="1"/>
  <c r="P127" i="32"/>
  <c r="P132" i="32" s="1"/>
  <c r="P133" i="32" s="1"/>
  <c r="P95" i="32"/>
  <c r="P96" i="32" s="1"/>
  <c r="P79" i="32"/>
  <c r="P80" i="32" s="1"/>
  <c r="H79" i="32"/>
  <c r="H80" i="32" s="1"/>
  <c r="L275" i="32"/>
  <c r="L243" i="32"/>
  <c r="D193" i="32"/>
  <c r="D198" i="32" s="1"/>
  <c r="D199" i="32" s="1"/>
  <c r="F161" i="32"/>
  <c r="F162" i="32" s="1"/>
  <c r="B143" i="32"/>
  <c r="B127" i="32"/>
  <c r="B95" i="32"/>
  <c r="B96" i="32" s="1"/>
  <c r="B79" i="32"/>
  <c r="B80" i="32" s="1"/>
  <c r="B63" i="32"/>
  <c r="H127" i="32"/>
  <c r="H132" i="32" s="1"/>
  <c r="H133" i="32" s="1"/>
  <c r="N275" i="32"/>
  <c r="N243" i="32"/>
  <c r="F193" i="32"/>
  <c r="F198" i="32" s="1"/>
  <c r="F199" i="32" s="1"/>
  <c r="H161" i="32"/>
  <c r="H162" i="32" s="1"/>
  <c r="D127" i="32"/>
  <c r="D132" i="32" s="1"/>
  <c r="D133" i="32" s="1"/>
  <c r="D95" i="32"/>
  <c r="D96" i="32" s="1"/>
  <c r="D79" i="32"/>
  <c r="D80" i="32" s="1"/>
  <c r="D63" i="32"/>
  <c r="D68" i="32" s="1"/>
  <c r="D69" i="32" s="1"/>
  <c r="R275" i="32"/>
  <c r="J193" i="32"/>
  <c r="J198" i="32" s="1"/>
  <c r="J199" i="32" s="1"/>
  <c r="H63" i="32"/>
  <c r="H68" i="32" s="1"/>
  <c r="H69" i="32" s="1"/>
  <c r="P275" i="32"/>
  <c r="P243" i="32"/>
  <c r="H193" i="32"/>
  <c r="H198" i="32" s="1"/>
  <c r="H199" i="32" s="1"/>
  <c r="J161" i="32"/>
  <c r="J162" i="32" s="1"/>
  <c r="F127" i="32"/>
  <c r="F132" i="32" s="1"/>
  <c r="F133" i="32" s="1"/>
  <c r="F95" i="32"/>
  <c r="F96" i="32" s="1"/>
  <c r="F79" i="32"/>
  <c r="F80" i="32" s="1"/>
  <c r="F63" i="32"/>
  <c r="F68" i="32" s="1"/>
  <c r="F69" i="32" s="1"/>
  <c r="P31" i="32"/>
  <c r="P32" i="32" s="1"/>
  <c r="D143" i="32"/>
  <c r="D144" i="32" s="1"/>
  <c r="N31" i="32"/>
  <c r="N32" i="32" s="1"/>
  <c r="J31" i="32"/>
  <c r="J32" i="32" s="1"/>
  <c r="F31" i="32"/>
  <c r="F32" i="32" s="1"/>
  <c r="R31" i="32"/>
  <c r="R32" i="32" s="1"/>
  <c r="H31" i="32"/>
  <c r="H32" i="32" s="1"/>
  <c r="D31" i="32"/>
  <c r="D32" i="32" s="1"/>
  <c r="D259" i="32"/>
  <c r="P227" i="32"/>
  <c r="J227" i="32"/>
  <c r="N259" i="32"/>
  <c r="F259" i="32"/>
  <c r="L227" i="32"/>
  <c r="H259" i="32"/>
  <c r="R227" i="32"/>
  <c r="R259" i="32"/>
  <c r="J259" i="32"/>
  <c r="N227" i="32"/>
  <c r="F227" i="32"/>
  <c r="L259" i="32"/>
  <c r="D227" i="32"/>
  <c r="P259" i="32"/>
  <c r="H227" i="32"/>
  <c r="L111" i="32"/>
  <c r="L112" i="32" s="1"/>
  <c r="P177" i="32"/>
  <c r="P178" i="32" s="1"/>
  <c r="L47" i="32"/>
  <c r="L48" i="32" s="1"/>
  <c r="N177" i="32"/>
  <c r="N178" i="32" s="1"/>
  <c r="N111" i="32"/>
  <c r="N112" i="32" s="1"/>
  <c r="B177" i="32"/>
  <c r="B178" i="32" s="1"/>
  <c r="P47" i="32"/>
  <c r="P48" i="32" s="1"/>
  <c r="J47" i="32"/>
  <c r="J48" i="32" s="1"/>
  <c r="P111" i="32"/>
  <c r="P112" i="32" s="1"/>
  <c r="D177" i="32"/>
  <c r="D178" i="32" s="1"/>
  <c r="N47" i="32"/>
  <c r="N48" i="32" s="1"/>
  <c r="B111" i="32"/>
  <c r="B112" i="32" s="1"/>
  <c r="L177" i="32"/>
  <c r="L178" i="32" s="1"/>
  <c r="R47" i="32"/>
  <c r="R48" i="32" s="1"/>
  <c r="J111" i="32"/>
  <c r="J112" i="32" s="1"/>
  <c r="D111" i="32"/>
  <c r="D112" i="32" s="1"/>
  <c r="F177" i="32"/>
  <c r="F178" i="32" s="1"/>
  <c r="H47" i="32"/>
  <c r="H48" i="32" s="1"/>
  <c r="F47" i="32"/>
  <c r="F48" i="32" s="1"/>
  <c r="H111" i="32"/>
  <c r="H112" i="32" s="1"/>
  <c r="H177" i="32"/>
  <c r="H178" i="32" s="1"/>
  <c r="D47" i="32"/>
  <c r="D48" i="32" s="1"/>
  <c r="F111" i="32"/>
  <c r="F112" i="32" s="1"/>
  <c r="J177" i="32"/>
  <c r="J178" i="32" s="1"/>
  <c r="F143" i="32"/>
  <c r="F144" i="32" s="1"/>
  <c r="B147" i="32"/>
  <c r="D147" i="32"/>
  <c r="L147" i="32"/>
  <c r="F147" i="32"/>
  <c r="N147" i="32"/>
  <c r="H147" i="32"/>
  <c r="P147" i="32"/>
  <c r="J147" i="32"/>
  <c r="R147" i="32"/>
  <c r="N143" i="32"/>
  <c r="N144" i="32" s="1"/>
  <c r="R143" i="32"/>
  <c r="R144" i="32" s="1"/>
  <c r="H143" i="32"/>
  <c r="H144" i="32" s="1"/>
  <c r="P143" i="32"/>
  <c r="L143" i="32"/>
  <c r="L144" i="32" s="1"/>
  <c r="J143" i="32"/>
  <c r="J144" i="32" s="1"/>
  <c r="AS55" i="28"/>
  <c r="AS57" i="28" s="1"/>
  <c r="AS42" i="28"/>
  <c r="B275" i="32"/>
  <c r="B259" i="32"/>
  <c r="B243" i="32"/>
  <c r="R161" i="32"/>
  <c r="R162" i="32" s="1"/>
  <c r="R127" i="32"/>
  <c r="R132" i="32" s="1"/>
  <c r="R133" i="32" s="1"/>
  <c r="R193" i="32"/>
  <c r="R198" i="32" s="1"/>
  <c r="R199" i="32" s="1"/>
  <c r="R95" i="32"/>
  <c r="R96" i="32" s="1"/>
  <c r="R63" i="32"/>
  <c r="R68" i="32" s="1"/>
  <c r="R69" i="32" s="1"/>
  <c r="R79" i="32"/>
  <c r="R80" i="32" s="1"/>
  <c r="R177" i="32"/>
  <c r="R178" i="32" s="1"/>
  <c r="R111" i="32"/>
  <c r="R112" i="32" s="1"/>
  <c r="P211" i="32" l="1"/>
  <c r="P210" i="32"/>
  <c r="N211" i="32"/>
  <c r="N210" i="32"/>
  <c r="N6" i="32" s="1"/>
  <c r="H211" i="32"/>
  <c r="H210" i="32"/>
  <c r="H6" i="32" s="1"/>
  <c r="T112" i="32"/>
  <c r="U112" i="32" s="1"/>
  <c r="B145" i="32"/>
  <c r="B144" i="32"/>
  <c r="F211" i="32"/>
  <c r="F210" i="32"/>
  <c r="F6" i="32" s="1"/>
  <c r="P145" i="32"/>
  <c r="P144" i="32"/>
  <c r="T178" i="32"/>
  <c r="U178" i="32" s="1"/>
  <c r="L211" i="32"/>
  <c r="L210" i="32"/>
  <c r="B211" i="32"/>
  <c r="B210" i="32"/>
  <c r="R211" i="32"/>
  <c r="R210" i="32"/>
  <c r="R6" i="32" s="1"/>
  <c r="M13" i="18" s="1"/>
  <c r="J211" i="32"/>
  <c r="J210" i="32"/>
  <c r="J6" i="32" s="1"/>
  <c r="D211" i="32"/>
  <c r="D210" i="32"/>
  <c r="D6" i="32" s="1"/>
  <c r="T96" i="32"/>
  <c r="U96" i="32" s="1"/>
  <c r="T162" i="32"/>
  <c r="U162" i="32" s="1"/>
  <c r="T48" i="32"/>
  <c r="U48" i="32" s="1"/>
  <c r="L81" i="32"/>
  <c r="L80" i="32"/>
  <c r="T80" i="32" s="1"/>
  <c r="U80" i="32" s="1"/>
  <c r="T32" i="32"/>
  <c r="U32" i="32" s="1"/>
  <c r="L9" i="32"/>
  <c r="J16" i="18" s="1"/>
  <c r="H212" i="32"/>
  <c r="D9" i="32"/>
  <c r="F16" i="18" s="1"/>
  <c r="B212" i="32"/>
  <c r="P9" i="32"/>
  <c r="L16" i="18" s="1"/>
  <c r="R9" i="32"/>
  <c r="M16" i="18" s="1"/>
  <c r="J9" i="32"/>
  <c r="I16" i="18" s="1"/>
  <c r="H9" i="32"/>
  <c r="H16" i="18" s="1"/>
  <c r="N9" i="32"/>
  <c r="K16" i="18" s="1"/>
  <c r="F9" i="32"/>
  <c r="G16" i="18" s="1"/>
  <c r="T213" i="32"/>
  <c r="U213" i="32" s="1"/>
  <c r="AT40" i="28"/>
  <c r="AU39" i="28" s="1"/>
  <c r="AT41" i="28"/>
  <c r="AT56" i="28" s="1"/>
  <c r="N249" i="32"/>
  <c r="N248" i="32"/>
  <c r="H281" i="32"/>
  <c r="H280" i="32"/>
  <c r="T161" i="32"/>
  <c r="U161" i="32" s="1"/>
  <c r="R163" i="32"/>
  <c r="R164" i="32" s="1"/>
  <c r="P49" i="32"/>
  <c r="P50" i="32" s="1"/>
  <c r="R179" i="32"/>
  <c r="R180" i="32" s="1"/>
  <c r="R233" i="32"/>
  <c r="R232" i="32"/>
  <c r="P81" i="32"/>
  <c r="P97" i="32"/>
  <c r="P98" i="32" s="1"/>
  <c r="N97" i="32"/>
  <c r="N98" i="32" s="1"/>
  <c r="N33" i="32"/>
  <c r="N34" i="32" s="1"/>
  <c r="N5" i="32"/>
  <c r="L5" i="32"/>
  <c r="L33" i="32"/>
  <c r="L34" i="32" s="1"/>
  <c r="L36" i="32" s="1"/>
  <c r="L37" i="32" s="1"/>
  <c r="L212" i="32"/>
  <c r="J49" i="32"/>
  <c r="J50" i="32" s="1"/>
  <c r="J52" i="32" s="1"/>
  <c r="H81" i="32"/>
  <c r="H163" i="32"/>
  <c r="H164" i="32" s="1"/>
  <c r="F33" i="32"/>
  <c r="F34" i="32" s="1"/>
  <c r="F36" i="32" s="1"/>
  <c r="F37" i="32" s="1"/>
  <c r="F5" i="32"/>
  <c r="D163" i="32"/>
  <c r="D164" i="32" s="1"/>
  <c r="D33" i="32"/>
  <c r="D34" i="32" s="1"/>
  <c r="D5" i="32"/>
  <c r="B248" i="32"/>
  <c r="B249" i="32"/>
  <c r="T243" i="32"/>
  <c r="U243" i="32" s="1"/>
  <c r="B179" i="32"/>
  <c r="T177" i="32"/>
  <c r="U177" i="32" s="1"/>
  <c r="N145" i="32"/>
  <c r="J280" i="32"/>
  <c r="J281" i="32"/>
  <c r="J232" i="32"/>
  <c r="J233" i="32"/>
  <c r="H33" i="32"/>
  <c r="H34" i="32" s="1"/>
  <c r="H36" i="32" s="1"/>
  <c r="H37" i="32" s="1"/>
  <c r="H5" i="32"/>
  <c r="F49" i="32"/>
  <c r="F265" i="32"/>
  <c r="F264" i="32"/>
  <c r="B265" i="32"/>
  <c r="B264" i="32"/>
  <c r="T259" i="32"/>
  <c r="U259" i="32" s="1"/>
  <c r="B81" i="32"/>
  <c r="L264" i="32"/>
  <c r="L265" i="32"/>
  <c r="H97" i="32"/>
  <c r="H98" i="32" s="1"/>
  <c r="F163" i="32"/>
  <c r="D97" i="32"/>
  <c r="D98" i="32" s="1"/>
  <c r="D232" i="32"/>
  <c r="D233" i="32"/>
  <c r="B49" i="32"/>
  <c r="B50" i="32" s="1"/>
  <c r="B52" i="32" s="1"/>
  <c r="T47" i="32"/>
  <c r="U47" i="32" s="1"/>
  <c r="T209" i="32"/>
  <c r="U209" i="32" s="1"/>
  <c r="R264" i="32"/>
  <c r="R265" i="32"/>
  <c r="N280" i="32"/>
  <c r="N281" i="32"/>
  <c r="J248" i="32"/>
  <c r="J249" i="32"/>
  <c r="R281" i="32"/>
  <c r="R280" i="32"/>
  <c r="P179" i="32"/>
  <c r="P180" i="32" s="1"/>
  <c r="N81" i="32"/>
  <c r="N212" i="32"/>
  <c r="L281" i="32"/>
  <c r="L280" i="32"/>
  <c r="L97" i="32"/>
  <c r="L98" i="32" s="1"/>
  <c r="J265" i="32"/>
  <c r="J264" i="32"/>
  <c r="J212" i="32"/>
  <c r="H145" i="32"/>
  <c r="H248" i="32"/>
  <c r="H249" i="32"/>
  <c r="F97" i="32"/>
  <c r="F98" i="32" s="1"/>
  <c r="D280" i="32"/>
  <c r="D281" i="32"/>
  <c r="D212" i="32"/>
  <c r="B232" i="32"/>
  <c r="B233" i="32"/>
  <c r="T227" i="32"/>
  <c r="U227" i="32" s="1"/>
  <c r="B163" i="32"/>
  <c r="B164" i="32" s="1"/>
  <c r="B166" i="32" s="1"/>
  <c r="R248" i="32"/>
  <c r="R249" i="32"/>
  <c r="L179" i="32"/>
  <c r="L180" i="32" s="1"/>
  <c r="L182" i="32" s="1"/>
  <c r="P264" i="32"/>
  <c r="P265" i="32"/>
  <c r="L49" i="32"/>
  <c r="L50" i="32" s="1"/>
  <c r="J5" i="32"/>
  <c r="J33" i="32"/>
  <c r="H264" i="32"/>
  <c r="H265" i="32"/>
  <c r="F248" i="32"/>
  <c r="F249" i="32"/>
  <c r="F232" i="32"/>
  <c r="F233" i="32"/>
  <c r="D248" i="32"/>
  <c r="D249" i="32"/>
  <c r="D81" i="32"/>
  <c r="B113" i="32"/>
  <c r="B114" i="32" s="1"/>
  <c r="T111" i="32"/>
  <c r="U111" i="32" s="1"/>
  <c r="R49" i="32"/>
  <c r="R145" i="32"/>
  <c r="P33" i="32"/>
  <c r="P34" i="32" s="1"/>
  <c r="P5" i="32"/>
  <c r="P232" i="32"/>
  <c r="P233" i="32"/>
  <c r="N49" i="32"/>
  <c r="N50" i="32" s="1"/>
  <c r="N52" i="32" s="1"/>
  <c r="N179" i="32"/>
  <c r="N180" i="32" s="1"/>
  <c r="N182" i="32" s="1"/>
  <c r="L145" i="32"/>
  <c r="L163" i="32"/>
  <c r="L164" i="32" s="1"/>
  <c r="L166" i="32" s="1"/>
  <c r="J97" i="32"/>
  <c r="J98" i="32" s="1"/>
  <c r="J100" i="32" s="1"/>
  <c r="J101" i="32" s="1"/>
  <c r="J145" i="32"/>
  <c r="H113" i="32"/>
  <c r="H114" i="32" s="1"/>
  <c r="H116" i="32" s="1"/>
  <c r="F212" i="32"/>
  <c r="F81" i="32"/>
  <c r="D264" i="32"/>
  <c r="D265" i="32"/>
  <c r="D145" i="32"/>
  <c r="B68" i="32"/>
  <c r="T63" i="32"/>
  <c r="U63" i="32" s="1"/>
  <c r="B132" i="32"/>
  <c r="T127" i="32"/>
  <c r="U127" i="32" s="1"/>
  <c r="R212" i="32"/>
  <c r="R33" i="32"/>
  <c r="R34" i="32" s="1"/>
  <c r="R36" i="32" s="1"/>
  <c r="R37" i="32" s="1"/>
  <c r="R5" i="32"/>
  <c r="P113" i="32"/>
  <c r="P114" i="32" s="1"/>
  <c r="P116" i="32" s="1"/>
  <c r="P212" i="32"/>
  <c r="P214" i="32" s="1"/>
  <c r="P215" i="32" s="1"/>
  <c r="N265" i="32"/>
  <c r="N264" i="32"/>
  <c r="L248" i="32"/>
  <c r="L249" i="32"/>
  <c r="J113" i="32"/>
  <c r="J114" i="32" s="1"/>
  <c r="J116" i="32" s="1"/>
  <c r="J179" i="32"/>
  <c r="J180" i="32" s="1"/>
  <c r="J182" i="32" s="1"/>
  <c r="H179" i="32"/>
  <c r="H180" i="32" s="1"/>
  <c r="H182" i="32" s="1"/>
  <c r="H49" i="32"/>
  <c r="H50" i="32" s="1"/>
  <c r="H52" i="32" s="1"/>
  <c r="F179" i="32"/>
  <c r="F180" i="32" s="1"/>
  <c r="F113" i="32"/>
  <c r="F114" i="32" s="1"/>
  <c r="D179" i="32"/>
  <c r="D180" i="32" s="1"/>
  <c r="D182" i="32" s="1"/>
  <c r="D49" i="32"/>
  <c r="D50" i="32" s="1"/>
  <c r="B97" i="32"/>
  <c r="B98" i="32" s="1"/>
  <c r="B33" i="32"/>
  <c r="T31" i="32"/>
  <c r="U31" i="32" s="1"/>
  <c r="P163" i="32"/>
  <c r="P164" i="32" s="1"/>
  <c r="T79" i="32"/>
  <c r="U79" i="32" s="1"/>
  <c r="R81" i="32"/>
  <c r="T95" i="32"/>
  <c r="U95" i="32" s="1"/>
  <c r="R97" i="32"/>
  <c r="R98" i="32" s="1"/>
  <c r="R100" i="32" s="1"/>
  <c r="R101" i="32" s="1"/>
  <c r="N233" i="32"/>
  <c r="N232" i="32"/>
  <c r="R113" i="32"/>
  <c r="R114" i="32" s="1"/>
  <c r="P280" i="32"/>
  <c r="P281" i="32"/>
  <c r="P248" i="32"/>
  <c r="P249" i="32"/>
  <c r="N163" i="32"/>
  <c r="N164" i="32" s="1"/>
  <c r="N113" i="32"/>
  <c r="N114" i="32" s="1"/>
  <c r="N116" i="32" s="1"/>
  <c r="L232" i="32"/>
  <c r="L233" i="32"/>
  <c r="L113" i="32"/>
  <c r="L114" i="32" s="1"/>
  <c r="J163" i="32"/>
  <c r="J164" i="32" s="1"/>
  <c r="J81" i="32"/>
  <c r="H232" i="32"/>
  <c r="H233" i="32"/>
  <c r="F280" i="32"/>
  <c r="F281" i="32"/>
  <c r="F145" i="32"/>
  <c r="D113" i="32"/>
  <c r="D114" i="32" s="1"/>
  <c r="D116" i="32" s="1"/>
  <c r="B198" i="32"/>
  <c r="T193" i="32"/>
  <c r="U193" i="32" s="1"/>
  <c r="B280" i="32"/>
  <c r="B281" i="32"/>
  <c r="T275" i="32"/>
  <c r="U275" i="32" s="1"/>
  <c r="H214" i="32" l="1"/>
  <c r="H215" i="32" s="1"/>
  <c r="P6" i="32"/>
  <c r="L13" i="18" s="1"/>
  <c r="B214" i="32"/>
  <c r="B215" i="32" s="1"/>
  <c r="B6" i="32"/>
  <c r="E13" i="18" s="1"/>
  <c r="R214" i="32"/>
  <c r="R215" i="32" s="1"/>
  <c r="D214" i="32"/>
  <c r="D215" i="32" s="1"/>
  <c r="T210" i="32"/>
  <c r="U210" i="32" s="1"/>
  <c r="T144" i="32"/>
  <c r="U144" i="32" s="1"/>
  <c r="H13" i="18"/>
  <c r="F13" i="18"/>
  <c r="G13" i="18"/>
  <c r="K13" i="18"/>
  <c r="I13" i="18"/>
  <c r="L6" i="32"/>
  <c r="AU41" i="28"/>
  <c r="AU56" i="28" s="1"/>
  <c r="AU40" i="28"/>
  <c r="AV39" i="28" s="1"/>
  <c r="AT55" i="28"/>
  <c r="AT57" i="28" s="1"/>
  <c r="AT42" i="28"/>
  <c r="L12" i="18"/>
  <c r="I12" i="18"/>
  <c r="G12" i="18"/>
  <c r="J12" i="18"/>
  <c r="H12" i="18"/>
  <c r="K12" i="18"/>
  <c r="M12" i="18"/>
  <c r="F12" i="18"/>
  <c r="F116" i="32"/>
  <c r="P100" i="32"/>
  <c r="P101" i="32" s="1"/>
  <c r="P36" i="32"/>
  <c r="P37" i="32" s="1"/>
  <c r="D166" i="32"/>
  <c r="N100" i="32"/>
  <c r="N101" i="32" s="1"/>
  <c r="P52" i="32"/>
  <c r="B100" i="32"/>
  <c r="B101" i="32" s="1"/>
  <c r="L52" i="32"/>
  <c r="F100" i="32"/>
  <c r="F101" i="32" s="1"/>
  <c r="L116" i="32"/>
  <c r="D100" i="32"/>
  <c r="D101" i="32" s="1"/>
  <c r="T249" i="32"/>
  <c r="U249" i="32" s="1"/>
  <c r="D36" i="32"/>
  <c r="D37" i="32" s="1"/>
  <c r="H100" i="32"/>
  <c r="H101" i="32" s="1"/>
  <c r="T114" i="32"/>
  <c r="U114" i="32" s="1"/>
  <c r="R182" i="32"/>
  <c r="T49" i="32"/>
  <c r="U49" i="32" s="1"/>
  <c r="P166" i="32"/>
  <c r="D52" i="32"/>
  <c r="F182" i="32"/>
  <c r="J7" i="32"/>
  <c r="T212" i="32"/>
  <c r="U212" i="32" s="1"/>
  <c r="T211" i="32"/>
  <c r="U211" i="32" s="1"/>
  <c r="F164" i="32"/>
  <c r="F166" i="32" s="1"/>
  <c r="T81" i="32"/>
  <c r="U81" i="32" s="1"/>
  <c r="F50" i="32"/>
  <c r="R166" i="32"/>
  <c r="B199" i="32"/>
  <c r="T199" i="32" s="1"/>
  <c r="U199" i="32" s="1"/>
  <c r="T198" i="32"/>
  <c r="U198" i="32" s="1"/>
  <c r="R50" i="32"/>
  <c r="R52" i="32" s="1"/>
  <c r="L100" i="32"/>
  <c r="L101" i="32" s="1"/>
  <c r="P182" i="32"/>
  <c r="F7" i="32"/>
  <c r="L214" i="32"/>
  <c r="L215" i="32" s="1"/>
  <c r="T232" i="32"/>
  <c r="U232" i="32" s="1"/>
  <c r="N7" i="32"/>
  <c r="T233" i="32"/>
  <c r="U233" i="32" s="1"/>
  <c r="T97" i="32"/>
  <c r="U97" i="32" s="1"/>
  <c r="T248" i="32"/>
  <c r="U248" i="32" s="1"/>
  <c r="H166" i="32"/>
  <c r="T98" i="32"/>
  <c r="U98" i="32" s="1"/>
  <c r="R116" i="32"/>
  <c r="P7" i="32"/>
  <c r="B116" i="32"/>
  <c r="T280" i="32"/>
  <c r="U280" i="32" s="1"/>
  <c r="T265" i="32"/>
  <c r="U265" i="32" s="1"/>
  <c r="H7" i="32"/>
  <c r="D7" i="32"/>
  <c r="J166" i="32"/>
  <c r="N166" i="32"/>
  <c r="B34" i="32"/>
  <c r="T33" i="32"/>
  <c r="U33" i="32" s="1"/>
  <c r="B133" i="32"/>
  <c r="T133" i="32" s="1"/>
  <c r="U133" i="32" s="1"/>
  <c r="T132" i="32"/>
  <c r="U132" i="32" s="1"/>
  <c r="B7" i="32"/>
  <c r="T163" i="32"/>
  <c r="U163" i="32" s="1"/>
  <c r="J214" i="32"/>
  <c r="J215" i="32" s="1"/>
  <c r="N214" i="32"/>
  <c r="N215" i="32" s="1"/>
  <c r="T264" i="32"/>
  <c r="U264" i="32" s="1"/>
  <c r="B180" i="32"/>
  <c r="B182" i="32" s="1"/>
  <c r="T179" i="32"/>
  <c r="U179" i="32" s="1"/>
  <c r="L7" i="32"/>
  <c r="T113" i="32"/>
  <c r="U113" i="32" s="1"/>
  <c r="T281" i="32"/>
  <c r="U281" i="32" s="1"/>
  <c r="R7" i="32"/>
  <c r="B69" i="32"/>
  <c r="T68" i="32"/>
  <c r="U68" i="32" s="1"/>
  <c r="F214" i="32"/>
  <c r="F215" i="32" s="1"/>
  <c r="T145" i="32"/>
  <c r="U145" i="32" s="1"/>
  <c r="J34" i="32"/>
  <c r="N36" i="32"/>
  <c r="N37" i="32" s="1"/>
  <c r="T101" i="32" l="1"/>
  <c r="U101" i="32" s="1"/>
  <c r="J13" i="18"/>
  <c r="T6" i="32"/>
  <c r="T215" i="32"/>
  <c r="U215" i="32" s="1"/>
  <c r="L14" i="18"/>
  <c r="M14" i="18"/>
  <c r="G14" i="18"/>
  <c r="I14" i="18"/>
  <c r="J14" i="18"/>
  <c r="K14" i="18"/>
  <c r="H14" i="18"/>
  <c r="AV41" i="28"/>
  <c r="AV56" i="28" s="1"/>
  <c r="AV40" i="28"/>
  <c r="AW39" i="28" s="1"/>
  <c r="AU42" i="28"/>
  <c r="AU55" i="28"/>
  <c r="AU57" i="28" s="1"/>
  <c r="T214" i="32"/>
  <c r="U214" i="32" s="1"/>
  <c r="E14" i="18"/>
  <c r="T100" i="32"/>
  <c r="U100" i="32" s="1"/>
  <c r="F14" i="18"/>
  <c r="T180" i="32"/>
  <c r="U180" i="32" s="1"/>
  <c r="T164" i="32"/>
  <c r="U164" i="32" s="1"/>
  <c r="T182" i="32"/>
  <c r="U182" i="32" s="1"/>
  <c r="J36" i="32"/>
  <c r="J37" i="32" s="1"/>
  <c r="T34" i="32"/>
  <c r="U34" i="32" s="1"/>
  <c r="B36" i="32"/>
  <c r="B37" i="32" s="1"/>
  <c r="T7" i="32"/>
  <c r="F52" i="32"/>
  <c r="T52" i="32" s="1"/>
  <c r="U52" i="32" s="1"/>
  <c r="T166" i="32"/>
  <c r="U166" i="32" s="1"/>
  <c r="T69" i="32"/>
  <c r="U69" i="32" s="1"/>
  <c r="T116" i="32"/>
  <c r="U116" i="32" s="1"/>
  <c r="T50" i="32"/>
  <c r="U50" i="32" s="1"/>
  <c r="T37" i="32" l="1"/>
  <c r="U37" i="32" s="1"/>
  <c r="AV55" i="28"/>
  <c r="AV57" i="28" s="1"/>
  <c r="AV42" i="28"/>
  <c r="T36" i="32"/>
  <c r="U36" i="32" s="1"/>
  <c r="AW41" i="28" l="1"/>
  <c r="AW56" i="28" s="1"/>
  <c r="AW40" i="28"/>
  <c r="AX39" i="28" s="1"/>
  <c r="AW55" i="28" l="1"/>
  <c r="AW57" i="28" s="1"/>
  <c r="AW42" i="28"/>
  <c r="AX40" i="28" l="1"/>
  <c r="AY39" i="28" s="1"/>
  <c r="AX41" i="28"/>
  <c r="AX56" i="28" s="1"/>
  <c r="AY40" i="28" l="1"/>
  <c r="AZ39" i="28" s="1"/>
  <c r="AY41" i="28"/>
  <c r="AY56" i="28" s="1"/>
  <c r="AX55" i="28"/>
  <c r="AX57" i="28" s="1"/>
  <c r="AX42" i="28"/>
  <c r="AZ41" i="28" l="1"/>
  <c r="AZ56" i="28" s="1"/>
  <c r="AZ40" i="28"/>
  <c r="BA39" i="28" s="1"/>
  <c r="AY55" i="28"/>
  <c r="AY57" i="28" s="1"/>
  <c r="AY42" i="28"/>
  <c r="BA41" i="28" l="1"/>
  <c r="BA56" i="28" s="1"/>
  <c r="BA40" i="28"/>
  <c r="BB39" i="28" s="1"/>
  <c r="AZ55" i="28"/>
  <c r="AZ57" i="28" s="1"/>
  <c r="AZ42" i="28"/>
  <c r="BA55" i="28" l="1"/>
  <c r="BA57" i="28" s="1"/>
  <c r="BA42" i="28"/>
  <c r="BB41" i="28" l="1"/>
  <c r="BB56" i="28" s="1"/>
  <c r="BB40" i="28"/>
  <c r="BB42" i="28" l="1"/>
  <c r="BB55" i="28"/>
  <c r="BB57" i="28" s="1"/>
  <c r="T147" i="32"/>
  <c r="U147" i="32" s="1"/>
  <c r="T143" i="32"/>
  <c r="U143" i="32" s="1"/>
  <c r="B9" i="32"/>
  <c r="B5" i="32"/>
  <c r="T5" i="32" s="1"/>
  <c r="E12" i="18" l="1"/>
  <c r="T9" i="32"/>
  <c r="B18" i="32" s="1"/>
  <c r="E16" i="18"/>
  <c r="AI12" i="18" l="1"/>
  <c r="N144" i="26"/>
  <c r="N146" i="26" l="1"/>
  <c r="D144" i="26"/>
  <c r="J144" i="26"/>
  <c r="B144" i="26"/>
  <c r="R144" i="26"/>
  <c r="N147" i="26" l="1"/>
  <c r="D146" i="26"/>
  <c r="J146" i="26"/>
  <c r="B146" i="26"/>
  <c r="B147" i="26" s="1"/>
  <c r="R146" i="26"/>
  <c r="R147" i="26" l="1"/>
  <c r="D147" i="26"/>
  <c r="J147" i="26"/>
  <c r="F144" i="26" l="1"/>
  <c r="H144" i="26"/>
  <c r="L144" i="26"/>
  <c r="L146" i="26" s="1"/>
  <c r="P144" i="26"/>
  <c r="L147" i="26" l="1"/>
  <c r="H146" i="26"/>
  <c r="F146" i="26"/>
  <c r="F147" i="26" s="1"/>
  <c r="P146" i="26"/>
  <c r="T144" i="26"/>
  <c r="U144" i="26" s="1"/>
  <c r="P147" i="26" l="1"/>
  <c r="H147" i="26"/>
  <c r="T146" i="26"/>
  <c r="U146" i="26" s="1"/>
  <c r="T147" i="26" l="1"/>
  <c r="U147" i="26" s="1"/>
  <c r="N7" i="18" l="1"/>
  <c r="N24" i="18" l="1"/>
  <c r="O7" i="18" l="1"/>
  <c r="O24" i="18" l="1"/>
  <c r="P7" i="18" l="1"/>
  <c r="P24" i="18" l="1"/>
  <c r="Q7" i="18" l="1"/>
  <c r="Q24" i="18" l="1"/>
  <c r="R7" i="18" l="1"/>
  <c r="R24" i="18" l="1"/>
  <c r="S7" i="18" l="1"/>
  <c r="S24" i="18" s="1"/>
  <c r="T7" i="18" l="1"/>
  <c r="T24" i="18" s="1"/>
  <c r="U7" i="18" l="1"/>
  <c r="U24" i="18" s="1"/>
  <c r="V7" i="18" l="1"/>
  <c r="V24" i="18" s="1"/>
  <c r="W7" i="18" l="1"/>
  <c r="W24" i="18" s="1"/>
  <c r="X7" i="18" l="1"/>
  <c r="X24" i="18" s="1"/>
  <c r="Y7" i="18" l="1"/>
  <c r="Y24" i="18" s="1"/>
  <c r="Z7" i="18" l="1"/>
  <c r="Z24" i="18" s="1"/>
  <c r="AA7" i="18" l="1"/>
  <c r="AA24" i="18" s="1"/>
  <c r="AB7" i="18" l="1"/>
  <c r="AB24" i="18" s="1"/>
  <c r="AC7" i="18" l="1"/>
  <c r="AC24" i="18" s="1"/>
  <c r="AD7" i="18" l="1"/>
  <c r="AD24" i="18" s="1"/>
  <c r="AE7" i="18" l="1"/>
  <c r="AE24" i="18" s="1"/>
  <c r="AF7" i="18" l="1"/>
  <c r="AF24" i="18" s="1"/>
  <c r="AG7" i="18" l="1"/>
  <c r="AG24" i="18" s="1"/>
  <c r="AH7" i="18" l="1"/>
  <c r="AH24" i="18" l="1"/>
  <c r="H83" i="26" l="1"/>
  <c r="H88" i="26" s="1"/>
  <c r="H80" i="26"/>
  <c r="H82" i="26" s="1"/>
  <c r="H8" i="26"/>
  <c r="H10" i="26" s="1"/>
  <c r="P83" i="26"/>
  <c r="P88" i="26" s="1"/>
  <c r="P80" i="26"/>
  <c r="P82" i="26" s="1"/>
  <c r="P8" i="26"/>
  <c r="P10" i="26" s="1"/>
  <c r="P11" i="26" l="1"/>
  <c r="P12" i="26" s="1"/>
  <c r="P16" i="26" s="1"/>
  <c r="H11" i="26"/>
  <c r="H12" i="26" s="1"/>
  <c r="H16" i="26" s="1"/>
  <c r="B83" i="26" l="1"/>
  <c r="B80" i="26" s="1"/>
  <c r="B8" i="26" l="1"/>
  <c r="B10" i="26" s="1"/>
  <c r="B82" i="26"/>
  <c r="B11" i="26"/>
  <c r="B12" i="26" l="1"/>
  <c r="B16" i="26" l="1"/>
  <c r="R83" i="26"/>
  <c r="R80" i="26" s="1"/>
  <c r="R11" i="26"/>
  <c r="R88" i="26"/>
  <c r="R82" i="26" l="1"/>
  <c r="R8" i="26"/>
  <c r="R10" i="26" s="1"/>
  <c r="R12" i="26" s="1"/>
  <c r="R16" i="26" s="1"/>
  <c r="B85" i="32"/>
  <c r="B82" i="32" s="1"/>
  <c r="D85" i="32"/>
  <c r="D82" i="32" s="1"/>
  <c r="F85" i="32"/>
  <c r="F82" i="32" s="1"/>
  <c r="H85" i="32"/>
  <c r="H82" i="32" s="1"/>
  <c r="J85" i="32"/>
  <c r="L85" i="32"/>
  <c r="L82" i="32" s="1"/>
  <c r="N85" i="32"/>
  <c r="N82" i="32" s="1"/>
  <c r="P85" i="32"/>
  <c r="P82" i="32" s="1"/>
  <c r="R85" i="32"/>
  <c r="R82" i="32" s="1"/>
  <c r="D83" i="26"/>
  <c r="D80" i="26" s="1"/>
  <c r="F83" i="26"/>
  <c r="F80" i="26"/>
  <c r="F82" i="26" s="1"/>
  <c r="J83" i="26"/>
  <c r="J11" i="26" s="1"/>
  <c r="L83" i="26"/>
  <c r="L80" i="26" s="1"/>
  <c r="L82" i="26" s="1"/>
  <c r="N83" i="26"/>
  <c r="N80" i="26" s="1"/>
  <c r="F88" i="26"/>
  <c r="F11" i="26"/>
  <c r="N11" i="26"/>
  <c r="L88" i="26" l="1"/>
  <c r="L11" i="26"/>
  <c r="F8" i="26"/>
  <c r="F10" i="26" s="1"/>
  <c r="F12" i="26" s="1"/>
  <c r="F16" i="26" s="1"/>
  <c r="D11" i="26"/>
  <c r="T11" i="26" s="1"/>
  <c r="N82" i="26"/>
  <c r="N8" i="26"/>
  <c r="N10" i="26" s="1"/>
  <c r="N12" i="26" s="1"/>
  <c r="N16" i="26" s="1"/>
  <c r="D8" i="26"/>
  <c r="D10" i="26" s="1"/>
  <c r="D82" i="26"/>
  <c r="L8" i="26"/>
  <c r="L10" i="26" s="1"/>
  <c r="J88" i="26"/>
  <c r="J80" i="26"/>
  <c r="T83" i="26"/>
  <c r="U83" i="26" s="1"/>
  <c r="N88" i="26"/>
  <c r="D88" i="26"/>
  <c r="F84" i="32"/>
  <c r="R84" i="32"/>
  <c r="H84" i="32"/>
  <c r="D84" i="32"/>
  <c r="T85" i="32"/>
  <c r="U85" i="32" s="1"/>
  <c r="J82" i="32"/>
  <c r="B84" i="32"/>
  <c r="N84" i="32"/>
  <c r="L84" i="32"/>
  <c r="P84" i="32"/>
  <c r="L12" i="26" l="1"/>
  <c r="L16" i="26" s="1"/>
  <c r="D12" i="26"/>
  <c r="D16" i="26" s="1"/>
  <c r="J8" i="26"/>
  <c r="J82" i="26"/>
  <c r="T82" i="26" s="1"/>
  <c r="U82" i="26" s="1"/>
  <c r="T88" i="26"/>
  <c r="T80" i="26"/>
  <c r="U80" i="26" s="1"/>
  <c r="T82" i="32"/>
  <c r="U82" i="32" s="1"/>
  <c r="J84" i="32"/>
  <c r="T84" i="32" s="1"/>
  <c r="U84" i="32" s="1"/>
  <c r="J10" i="26" l="1"/>
  <c r="T8" i="26"/>
  <c r="J12" i="26" l="1"/>
  <c r="T10" i="26"/>
  <c r="J16" i="26" l="1"/>
  <c r="T16" i="26" s="1"/>
  <c r="T12" i="26"/>
  <c r="U10" i="26" l="1"/>
  <c r="U9" i="26"/>
  <c r="U7" i="26"/>
  <c r="U8" i="26"/>
  <c r="U5" i="26"/>
  <c r="U12" i="26"/>
  <c r="W12" i="26"/>
  <c r="U6" i="26"/>
  <c r="U11" i="26"/>
  <c r="B146" i="32"/>
  <c r="B8" i="32" s="1"/>
  <c r="E15" i="18" s="1"/>
  <c r="D146" i="32"/>
  <c r="D8" i="32" s="1"/>
  <c r="F146" i="32"/>
  <c r="F8" i="32" s="1"/>
  <c r="H146" i="32"/>
  <c r="H8" i="32" s="1"/>
  <c r="J146" i="32"/>
  <c r="J8" i="32" s="1"/>
  <c r="L146" i="32"/>
  <c r="L8" i="32" s="1"/>
  <c r="L10" i="32" s="1"/>
  <c r="N146" i="32"/>
  <c r="N8" i="32" s="1"/>
  <c r="P146" i="32"/>
  <c r="P8" i="32" s="1"/>
  <c r="R146" i="32"/>
  <c r="R8" i="32" s="1"/>
  <c r="H148" i="32"/>
  <c r="H149" i="32" s="1"/>
  <c r="H11" i="32" s="1"/>
  <c r="F148" i="32" l="1"/>
  <c r="F149" i="32" s="1"/>
  <c r="F11" i="32" s="1"/>
  <c r="B148" i="32"/>
  <c r="T146" i="32"/>
  <c r="U146" i="32" s="1"/>
  <c r="L148" i="32"/>
  <c r="L149" i="32" s="1"/>
  <c r="L11" i="32" s="1"/>
  <c r="L12" i="32" s="1"/>
  <c r="L16" i="32" s="1"/>
  <c r="D10" i="32"/>
  <c r="F15" i="18"/>
  <c r="F7" i="18" s="1"/>
  <c r="F24" i="18" s="1"/>
  <c r="P148" i="32"/>
  <c r="P149" i="32" s="1"/>
  <c r="P11" i="32" s="1"/>
  <c r="N148" i="32"/>
  <c r="N149" i="32" s="1"/>
  <c r="N11" i="32" s="1"/>
  <c r="N12" i="23" s="1"/>
  <c r="D148" i="32"/>
  <c r="D149" i="32" s="1"/>
  <c r="D11" i="32" s="1"/>
  <c r="I12" i="23" s="1"/>
  <c r="J12" i="25" s="1"/>
  <c r="J13" i="25" s="1"/>
  <c r="B10" i="32"/>
  <c r="L15" i="18"/>
  <c r="L7" i="18" s="1"/>
  <c r="L24" i="18" s="1"/>
  <c r="O12" i="23"/>
  <c r="P10" i="32"/>
  <c r="J10" i="32"/>
  <c r="I15" i="18"/>
  <c r="I7" i="18" s="1"/>
  <c r="I24" i="18" s="1"/>
  <c r="N10" i="32"/>
  <c r="K15" i="18"/>
  <c r="K7" i="18" s="1"/>
  <c r="K24" i="18" s="1"/>
  <c r="K12" i="23"/>
  <c r="H10" i="32"/>
  <c r="H12" i="32" s="1"/>
  <c r="H16" i="32" s="1"/>
  <c r="H15" i="18"/>
  <c r="H7" i="18" s="1"/>
  <c r="H24" i="18" s="1"/>
  <c r="F10" i="32"/>
  <c r="F12" i="32" s="1"/>
  <c r="F16" i="32" s="1"/>
  <c r="G15" i="18"/>
  <c r="G7" i="18" s="1"/>
  <c r="G24" i="18" s="1"/>
  <c r="J12" i="23"/>
  <c r="T8" i="32"/>
  <c r="E7" i="18"/>
  <c r="R10" i="32"/>
  <c r="M15" i="18"/>
  <c r="M7" i="18" s="1"/>
  <c r="M24" i="18" s="1"/>
  <c r="R148" i="32"/>
  <c r="R149" i="32" s="1"/>
  <c r="R11" i="32" s="1"/>
  <c r="P12" i="23" s="1"/>
  <c r="J148" i="32"/>
  <c r="J149" i="32" s="1"/>
  <c r="J11" i="32" s="1"/>
  <c r="L12" i="23" s="1"/>
  <c r="J15" i="18"/>
  <c r="J7" i="18" s="1"/>
  <c r="J24" i="18" s="1"/>
  <c r="B149" i="32"/>
  <c r="M12" i="23" l="1"/>
  <c r="N12" i="25" s="1"/>
  <c r="N13" i="25" s="1"/>
  <c r="I13" i="23"/>
  <c r="D12" i="32"/>
  <c r="D16" i="32" s="1"/>
  <c r="P12" i="32"/>
  <c r="P16" i="32" s="1"/>
  <c r="N12" i="32"/>
  <c r="N16" i="32" s="1"/>
  <c r="AI10" i="18"/>
  <c r="P13" i="23"/>
  <c r="Q12" i="25"/>
  <c r="Q13" i="25" s="1"/>
  <c r="M12" i="25"/>
  <c r="M13" i="25" s="1"/>
  <c r="L13" i="23"/>
  <c r="T148" i="32"/>
  <c r="U148" i="32" s="1"/>
  <c r="AI7" i="18"/>
  <c r="AI24" i="18" s="1"/>
  <c r="E24" i="18"/>
  <c r="E25" i="18" s="1"/>
  <c r="F25" i="18" s="1"/>
  <c r="G25" i="18" s="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B11" i="32"/>
  <c r="T149" i="32"/>
  <c r="U149" i="32" s="1"/>
  <c r="O12" i="25"/>
  <c r="O13" i="25" s="1"/>
  <c r="N13" i="23"/>
  <c r="O13" i="23"/>
  <c r="P12" i="25"/>
  <c r="P13" i="25" s="1"/>
  <c r="T10" i="32"/>
  <c r="R12" i="32"/>
  <c r="R16" i="32" s="1"/>
  <c r="K12" i="25"/>
  <c r="K13" i="25" s="1"/>
  <c r="J13" i="23"/>
  <c r="K13" i="23"/>
  <c r="L12" i="25"/>
  <c r="L13" i="25" s="1"/>
  <c r="J12" i="32"/>
  <c r="J16" i="32" s="1"/>
  <c r="M13" i="23" l="1"/>
  <c r="AI25" i="18"/>
  <c r="T11" i="32"/>
  <c r="B12" i="32"/>
  <c r="H12" i="23"/>
  <c r="H13" i="23" l="1"/>
  <c r="G12" i="23"/>
  <c r="F12" i="23"/>
  <c r="I12" i="25"/>
  <c r="B16" i="32"/>
  <c r="T16" i="32" s="1"/>
  <c r="T12" i="32"/>
  <c r="U11" i="32" s="1"/>
  <c r="U7" i="32" l="1"/>
  <c r="U9" i="32"/>
  <c r="U12" i="32"/>
  <c r="U6" i="32"/>
  <c r="U5" i="32"/>
  <c r="V12" i="32"/>
  <c r="U8" i="32"/>
  <c r="U10" i="32"/>
  <c r="G12" i="25"/>
  <c r="I13" i="25"/>
  <c r="H12" i="25"/>
  <c r="I17" i="23"/>
  <c r="E50" i="27" s="1"/>
  <c r="F13" i="23"/>
  <c r="I16" i="23" s="1"/>
  <c r="G13" i="23"/>
  <c r="G13" i="25" l="1"/>
  <c r="I16" i="25" s="1"/>
  <c r="H13" i="25"/>
  <c r="G16" i="25"/>
  <c r="E51" i="27"/>
  <c r="K16"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<sst xmlns="http://schemas.openxmlformats.org/spreadsheetml/2006/main" count="2172" uniqueCount="469">
  <si>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</si>
  <si>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</si>
  <si>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</si>
  <si>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</si>
  <si>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</si>
  <si>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</si>
  <si>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</si>
  <si>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</si>
  <si>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</si>
  <si>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</si>
  <si>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</si>
  <si>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</si>
  <si>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</si>
  <si>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</si>
  <si>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</si>
  <si>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</si>
  <si>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</si>
  <si>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</si>
  <si>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2.1.3.1. pasākums "Pašvaldību pielāgošanās klimata pārmaiņām"</t>
  </si>
  <si>
    <t>JĀ</t>
  </si>
  <si>
    <t>Alūksnes novada pašvaldība</t>
  </si>
  <si>
    <t>februāris</t>
  </si>
  <si>
    <t>Ceļi</t>
  </si>
  <si>
    <t>25-30</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</si>
  <si>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</si>
  <si>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</si>
  <si>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</si>
  <si>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</si>
  <si>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</si>
  <si>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</si>
  <si>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</si>
  <si>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</si>
  <si>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</si>
  <si>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</si>
  <si>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Balvu novada pašvaldība</t>
  </si>
  <si>
    <t>maijs</t>
  </si>
  <si>
    <t>Pilsētas transports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</si>
  <si>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</si>
  <si>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</si>
  <si>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</si>
  <si>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</si>
  <si>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</si>
  <si>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</si>
  <si>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</si>
  <si>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</si>
  <si>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</si>
  <si>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</si>
  <si>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</si>
  <si>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</si>
  <si>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</si>
  <si>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</si>
  <si>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</si>
  <si>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</si>
  <si>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</si>
  <si>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</si>
  <si>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</si>
  <si>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</si>
  <si>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</si>
  <si>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</si>
  <si>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</si>
  <si>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</si>
  <si>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</si>
  <si>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</si>
  <si>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</si>
  <si>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</si>
  <si>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</si>
  <si>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</si>
  <si>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</si>
  <si>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</si>
  <si>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</si>
  <si>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</si>
  <si>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</si>
  <si>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</si>
  <si>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</si>
  <si>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</si>
  <si>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</si>
  <si>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</si>
  <si>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</si>
  <si>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</si>
  <si>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</si>
  <si>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</si>
  <si>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</si>
  <si>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</si>
  <si>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</si>
  <si>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</si>
  <si>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</si>
  <si>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</si>
  <si>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</si>
  <si>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</si>
  <si>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</si>
  <si>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</si>
  <si>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</si>
  <si>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</si>
  <si>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</si>
  <si>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</si>
  <si>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</si>
  <si>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</si>
  <si>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</si>
  <si>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</si>
  <si>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</si>
  <si>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</si>
  <si>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</si>
  <si>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</si>
  <si>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Sadarbības partneri:</t>
  </si>
  <si>
    <t>1.6.</t>
  </si>
  <si>
    <t>Projekta uzsākšanas datums:</t>
  </si>
  <si>
    <t>1.7.</t>
  </si>
  <si>
    <t>Projekta iesniegšanas datums:</t>
  </si>
  <si>
    <t>1.8.</t>
  </si>
  <si>
    <t>Nozare:</t>
  </si>
  <si>
    <t>1.9.</t>
  </si>
  <si>
    <t>Pārskata periods (projekta dzīves cikls) (gadi):</t>
  </si>
  <si>
    <t>Saite uz Eiropas Komisijas izstrādātajām vadlīnijām “Guide to Cost-Benefit Analysis of Investment Projects Economic appraisal tool for Cohesion Policy 2014 – 2020”</t>
  </si>
  <si>
    <t>1.10.</t>
  </si>
  <si>
    <t>Pasākuma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</si>
  <si>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</si>
  <si>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</si>
  <si>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</si>
  <si>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</si>
  <si>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</si>
  <si>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</si>
  <si>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</si>
  <si>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</si>
  <si>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</si>
  <si>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</si>
  <si>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</si>
  <si>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</si>
  <si>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</si>
  <si>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</si>
  <si>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</si>
  <si>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</si>
  <si>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</si>
  <si>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</si>
  <si>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</si>
  <si>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</si>
  <si>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</si>
  <si>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</si>
  <si>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</si>
  <si>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</si>
  <si>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</si>
  <si>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</si>
  <si>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</si>
  <si>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</si>
  <si>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</si>
  <si>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Projekta komunikācijas un vizuālās identitātes prasību nodrošināšanas izmaksas </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</si>
  <si>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</si>
  <si>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</si>
  <si>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</si>
  <si>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</si>
  <si>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</si>
  <si>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</si>
  <si>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</si>
  <si>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</si>
  <si>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</si>
  <si>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</si>
  <si>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</si>
  <si>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 xml:space="preserve">	Ieguldījumi natūrā</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</si>
  <si>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</si>
  <si>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</si>
  <si>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</si>
  <si>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</si>
  <si>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</si>
  <si>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</si>
  <si>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</si>
  <si>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</si>
  <si>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</si>
  <si>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</si>
  <si>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</si>
  <si>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</si>
  <si>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</si>
  <si>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</si>
  <si>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</si>
  <si>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</si>
  <si>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</si>
  <si>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</si>
  <si>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</si>
  <si>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</si>
  <si>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</si>
  <si>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</si>
  <si>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</si>
  <si>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</si>
  <si>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</si>
  <si>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</si>
  <si>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</si>
  <si>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</si>
  <si>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</si>
  <si>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</si>
  <si>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</si>
  <si>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</si>
  <si>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</si>
  <si>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</si>
  <si>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</si>
  <si>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</si>
  <si>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</si>
  <si>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</si>
  <si>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</si>
  <si>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</si>
  <si>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</si>
  <si>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</si>
  <si>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</si>
  <si>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</si>
  <si>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</si>
  <si>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</si>
  <si>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</si>
  <si>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</si>
  <si>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</si>
  <si>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</si>
  <si>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</si>
  <si>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</si>
  <si>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</si>
  <si>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</si>
  <si>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</si>
  <si>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</si>
  <si>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</si>
  <si>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</si>
  <si>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</si>
  <si>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</si>
  <si>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</si>
  <si>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</si>
  <si>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</si>
  <si>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</si>
  <si>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</si>
  <si>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</si>
  <si>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</si>
  <si>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</si>
  <si>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</si>
  <si>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</si>
  <si>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</si>
  <si>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</si>
  <si>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</si>
  <si>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</si>
  <si>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</si>
  <si>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</si>
  <si>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</si>
  <si>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</si>
  <si>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</si>
  <si>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</si>
  <si>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</si>
  <si>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</si>
  <si>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</si>
  <si>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</si>
  <si>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</si>
  <si>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</si>
  <si>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</si>
  <si>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</si>
  <si>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</si>
  <si>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</si>
  <si>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</si>
  <si>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</si>
  <si>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</si>
  <si>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</si>
  <si>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</si>
  <si>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</si>
  <si>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</si>
  <si>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</si>
  <si>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</si>
  <si>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</si>
  <si>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</si>
  <si>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</si>
  <si>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</si>
  <si>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</si>
  <si>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</si>
  <si>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</si>
  <si>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</si>
  <si>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</si>
  <si>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</si>
  <si>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</si>
  <si>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</si>
  <si>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</si>
  <si>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</si>
  <si>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</si>
  <si>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</si>
  <si>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</si>
  <si>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</si>
  <si>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</si>
  <si>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</si>
  <si>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</si>
  <si>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</si>
  <si>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</si>
  <si>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</si>
  <si>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</si>
  <si>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</si>
  <si>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</si>
  <si>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</si>
  <si>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</si>
  <si>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</si>
  <si>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</si>
  <si>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</si>
  <si>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</si>
  <si>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</si>
  <si>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</si>
  <si>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</si>
  <si>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</si>
  <si>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</si>
  <si>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</si>
  <si>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</si>
  <si>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</si>
  <si>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</si>
  <si>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</si>
  <si>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</si>
  <si>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</si>
  <si>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</si>
  <si>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</si>
  <si>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</si>
  <si>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</si>
  <si>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</si>
  <si>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</si>
  <si>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</si>
  <si>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</si>
  <si>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</si>
  <si>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</si>
  <si>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</si>
  <si>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</si>
  <si>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</si>
  <si>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</si>
  <si>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</si>
  <si>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</si>
  <si>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</si>
  <si>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valsts atbalstu</t>
  </si>
  <si>
    <t>Projekta iesniedzēja darbībām, kas IR saistītas ar valsts atbalstu</t>
  </si>
  <si>
    <t>De minimis atbalsts</t>
  </si>
  <si>
    <t>Projekta iesniedzēja darbībām, kas IR saistītas ar valsts atbalstu (VTNP)</t>
  </si>
  <si>
    <t>Sadarbības partneris 1:</t>
  </si>
  <si>
    <t>Projekta iesniedzēja sadarbības partnera darbībām, kas NAV saistītas ar valsts atbalstu</t>
  </si>
  <si>
    <t>Projekta iesniedzēja sadarbības partnera darbībām, kas IR saistītas ar valsts atbalstu</t>
  </si>
  <si>
    <t>Projekta iesniedzēja sadarbības partnera De minimis atbalsts</t>
  </si>
  <si>
    <t>Projekta iesniedzēja sadarbības partnera darbībām, kas IR saistītas ar valsts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</si>
  <si>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</si>
  <si>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</si>
  <si>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</si>
  <si>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</si>
  <si>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</si>
  <si>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</si>
  <si>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</si>
  <si>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</si>
  <si>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Elastības finansējuma apjoms (attiecināmais valsts budžeta finansējums)</t>
  </si>
  <si>
    <t>Publiskās ārpusprojekta izmaksas</t>
  </si>
  <si>
    <t>Privātās ārpusprojekta izmaksas</t>
  </si>
  <si>
    <t>Ārpusprojekta izmaksas kopā</t>
  </si>
  <si>
    <t>Pieejamais ES fondu līdzfinansējums, EUR:</t>
  </si>
  <si>
    <t>Elastības finansējuma apjoms, EUR:</t>
  </si>
  <si>
    <t>Norāda, ja projektā izmanto snieguma rezerves priekšfinansējumu</t>
  </si>
  <si>
    <t>Ārpus projekta izmaksās iekļautais neattiecināmais PVN</t>
  </si>
  <si>
    <t>Projekta budžeta kopsavilkums</t>
  </si>
  <si>
    <t>kods</t>
  </si>
  <si>
    <t>Izmaksu pozīcijas nosaukums*</t>
  </si>
  <si>
    <t>Izmaksas</t>
  </si>
  <si>
    <t>t.sk. PVN**</t>
  </si>
  <si>
    <t>attiecināmās</t>
  </si>
  <si>
    <t xml:space="preserve">	Projekta komunikācijas un vizuālās identitātes prasību nodrošināšanas izmaksas </t>
  </si>
  <si>
    <t>* Izmaksu pozīcijas norāda saskaņā ar normatīvajā aktā par attiecīgā Eiropas Savienības fonda specifiskā atbalsta mērķa īstenošanu norādītajām attiecināmo izmaksu pozīcijām</t>
  </si>
  <si>
    <t>** Norāda attiecināmajās un ārpusprojekta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</si>
  <si>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</si>
  <si>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</si>
  <si>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</si>
  <si>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</si>
  <si>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</si>
  <si>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</si>
  <si>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</si>
  <si>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</si>
  <si>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</si>
  <si>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</si>
  <si>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</si>
  <si>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</si>
  <si>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</si>
  <si>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</si>
  <si>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</si>
  <si>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</si>
  <si>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</si>
  <si>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</si>
  <si>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</si>
  <si>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</si>
  <si>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</si>
  <si>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</si>
  <si>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</si>
  <si>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</si>
  <si>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</si>
  <si>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</si>
  <si>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</si>
  <si>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</si>
  <si>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</si>
  <si>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</si>
  <si>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</si>
  <si>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</si>
  <si>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</si>
  <si>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</si>
  <si>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</si>
  <si>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</si>
  <si>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</si>
  <si>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</si>
  <si>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</si>
  <si>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</si>
  <si>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</si>
  <si>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</si>
  <si>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</si>
  <si>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</si>
  <si>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</si>
  <si>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</si>
  <si>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</si>
  <si>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</si>
  <si>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</si>
  <si>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</si>
  <si>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</si>
  <si>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</si>
  <si>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</si>
  <si>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</si>
  <si>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</si>
  <si>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</si>
  <si>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</si>
  <si>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</si>
  <si>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</si>
  <si>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</si>
  <si>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</si>
  <si>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</si>
  <si>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</si>
  <si>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</si>
  <si>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</si>
  <si>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</si>
  <si>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</si>
  <si>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</si>
  <si>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</si>
  <si>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</si>
  <si>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</si>
  <si>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</si>
  <si>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</si>
  <si>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</si>
  <si>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</si>
  <si>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</si>
  <si>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</si>
  <si>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</si>
  <si>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</si>
  <si>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</si>
  <si>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</si>
  <si>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</si>
  <si>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</si>
  <si>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</si>
  <si>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</si>
  <si>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</si>
  <si>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</si>
  <si>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</si>
  <si>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</si>
  <si>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</si>
  <si>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</si>
  <si>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</si>
  <si>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</si>
  <si>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</si>
  <si>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</si>
  <si>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</si>
  <si>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</si>
  <si>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</si>
  <si>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</si>
  <si>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</si>
  <si>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</si>
  <si>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</si>
  <si>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</si>
  <si>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</si>
  <si>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</si>
  <si>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</si>
  <si>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</si>
  <si>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</si>
  <si>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</si>
  <si>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</si>
  <si>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</si>
  <si>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</si>
  <si>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</si>
  <si>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</si>
  <si>
    <t>Pašvaldības izveidota iestāde</t>
  </si>
  <si>
    <t>Komunikācijas un vizuālās identitātes prasību nodrošināšanas pasākumu izmaksas</t>
  </si>
  <si>
    <t>Norāda, ja pieejamais ES fondu līdzfinansējuma apmērs projektam ir mazāks, nekā aprēķinātais ES fonda līdzfinansējums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</si>
</sst>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9"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b/>
      <sz val="12"/>
      <color rgb="FF7030A0"/>
      <name val="Calibri"/>
      <family val="2"/>
      <charset val="186"/>
      <scheme val="minor"/>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5" fillId="0" borderId="0"/>
    <xf numFmtId="9" fontId="8" fillId="0" borderId="0" applyFont="0" applyFill="0" applyBorder="0" applyAlignment="0" applyProtection="0"/>
    <xf numFmtId="169" fontId="24" fillId="9" borderId="1" applyAlignment="0" applyProtection="0"/>
    <xf numFmtId="164" fontId="8" fillId="0" borderId="0" applyFont="0" applyFill="0" applyBorder="0" applyAlignment="0" applyProtection="0"/>
    <xf numFmtId="0" fontId="46" fillId="0" borderId="0"/>
    <xf numFmtId="0" fontId="52" fillId="0" borderId="0" applyNumberFormat="0" applyFill="0" applyBorder="0" applyAlignment="0" applyProtection="0"/>
  </cellStyleXfs>
  <cellXfs count="651">
    <xf numFmtId="0" fontId="0" fillId="0" borderId="0" xfId="0"/>
    <xf numFmtId="0" fontId="11" fillId="0" borderId="0" xfId="0" applyFont="1" applyAlignment="1">
      <alignment vertical="top"/>
    </xf>
    <xf numFmtId="0" fontId="11" fillId="2" borderId="0" xfId="0" applyFont="1" applyFill="1" applyAlignment="1">
      <alignment vertical="top"/>
    </xf>
    <xf numFmtId="0" fontId="11" fillId="2" borderId="0" xfId="0" applyFont="1" applyFill="1"/>
    <xf numFmtId="0" fontId="11" fillId="0" borderId="0" xfId="0" applyFont="1"/>
    <xf numFmtId="0" fontId="17" fillId="2" borderId="0" xfId="0" applyFont="1" applyFill="1"/>
    <xf numFmtId="9" fontId="18" fillId="2" borderId="0" xfId="0" applyNumberFormat="1" applyFont="1" applyFill="1"/>
    <xf numFmtId="0" fontId="19" fillId="6" borderId="3" xfId="0" applyFont="1" applyFill="1" applyBorder="1" applyAlignment="1">
      <alignment horizontal="center" vertical="center" wrapText="1"/>
    </xf>
    <xf numFmtId="0" fontId="15" fillId="0" borderId="3" xfId="0" applyFont="1" applyBorder="1" applyAlignment="1">
      <alignment horizontal="right" wrapText="1"/>
    </xf>
    <xf numFmtId="0" fontId="15" fillId="0" borderId="3" xfId="0" applyFont="1" applyBorder="1" applyAlignment="1">
      <alignment wrapText="1"/>
    </xf>
    <xf numFmtId="0" fontId="18" fillId="2" borderId="0" xfId="0" applyFont="1" applyFill="1"/>
    <xf numFmtId="0" fontId="11" fillId="0" borderId="3" xfId="0" applyFont="1" applyBorder="1" applyAlignment="1">
      <alignment horizontal="right" wrapText="1"/>
    </xf>
    <xf numFmtId="0" fontId="11" fillId="0" borderId="3" xfId="0" applyFont="1" applyBorder="1" applyAlignment="1">
      <alignment wrapText="1"/>
    </xf>
    <xf numFmtId="166" fontId="11" fillId="0" borderId="3" xfId="0" applyNumberFormat="1" applyFont="1" applyBorder="1" applyAlignment="1">
      <alignment horizontal="center"/>
    </xf>
    <xf numFmtId="0" fontId="16" fillId="2" borderId="0" xfId="0" applyFont="1" applyFill="1" applyAlignment="1">
      <alignment vertical="top"/>
    </xf>
    <xf numFmtId="169" fontId="15" fillId="6" borderId="13" xfId="3" applyFont="1" applyFill="1" applyBorder="1"/>
    <xf numFmtId="169" fontId="15" fillId="6" borderId="1" xfId="3" applyFont="1" applyFill="1"/>
    <xf numFmtId="165" fontId="11" fillId="7" borderId="0" xfId="1" applyFont="1" applyFill="1" applyAlignment="1" applyProtection="1">
      <alignment vertical="top" wrapText="1"/>
      <protection locked="0"/>
    </xf>
    <xf numFmtId="170" fontId="15" fillId="7" borderId="3" xfId="1" applyNumberFormat="1" applyFont="1" applyFill="1" applyBorder="1" applyAlignment="1" applyProtection="1">
      <alignment horizontal="center"/>
      <protection locked="0"/>
    </xf>
    <xf numFmtId="170" fontId="11" fillId="7" borderId="3" xfId="1" applyNumberFormat="1" applyFont="1" applyFill="1" applyBorder="1" applyAlignment="1" applyProtection="1">
      <alignment horizontal="center"/>
      <protection locked="0"/>
    </xf>
    <xf numFmtId="170" fontId="15" fillId="0" borderId="3" xfId="1" applyNumberFormat="1" applyFont="1" applyBorder="1" applyAlignment="1">
      <alignment horizontal="center"/>
    </xf>
    <xf numFmtId="0" fontId="4" fillId="3" borderId="1" xfId="0" applyFont="1" applyFill="1" applyBorder="1" applyAlignment="1" applyProtection="1">
      <alignment vertical="center" wrapText="1"/>
      <protection locked="0"/>
    </xf>
    <xf numFmtId="0" fontId="4" fillId="3" borderId="1" xfId="0" applyFont="1" applyFill="1" applyBorder="1" applyAlignment="1" applyProtection="1">
      <alignment horizontal="left" vertical="center"/>
      <protection locked="0"/>
    </xf>
    <xf numFmtId="170" fontId="11" fillId="7" borderId="27" xfId="1" applyNumberFormat="1" applyFont="1" applyFill="1" applyBorder="1" applyAlignment="1" applyProtection="1">
      <alignment horizontal="right"/>
      <protection locked="0"/>
    </xf>
    <xf numFmtId="170" fontId="9" fillId="7" borderId="27" xfId="1" applyNumberFormat="1" applyFont="1" applyFill="1" applyBorder="1" applyProtection="1">
      <protection locked="0"/>
    </xf>
    <xf numFmtId="170" fontId="11" fillId="7" borderId="19" xfId="1" applyNumberFormat="1" applyFont="1" applyFill="1" applyBorder="1" applyProtection="1">
      <protection locked="0"/>
    </xf>
    <xf numFmtId="170" fontId="15" fillId="0" borderId="3" xfId="0" applyNumberFormat="1" applyFont="1" applyBorder="1" applyAlignment="1">
      <alignment horizontal="center"/>
    </xf>
    <xf numFmtId="170" fontId="11" fillId="0" borderId="3" xfId="1" applyNumberFormat="1" applyFont="1" applyBorder="1" applyAlignment="1">
      <alignment horizontal="center"/>
    </xf>
    <xf numFmtId="170" fontId="11" fillId="0" borderId="3" xfId="0" applyNumberFormat="1" applyFont="1" applyBorder="1" applyAlignment="1">
      <alignment horizontal="center"/>
    </xf>
    <xf numFmtId="165" fontId="11" fillId="2" borderId="0" xfId="1" applyFont="1" applyFill="1"/>
    <xf numFmtId="170" fontId="11" fillId="7" borderId="27" xfId="1" applyNumberFormat="1" applyFont="1" applyFill="1" applyBorder="1" applyProtection="1">
      <protection locked="0"/>
    </xf>
    <xf numFmtId="0" fontId="39" fillId="2" borderId="0" xfId="0" applyFont="1" applyFill="1" applyAlignment="1">
      <alignment vertical="top"/>
    </xf>
    <xf numFmtId="170" fontId="11" fillId="7" borderId="36" xfId="1" applyNumberFormat="1" applyFont="1" applyFill="1" applyBorder="1" applyProtection="1">
      <protection locked="0"/>
    </xf>
    <xf numFmtId="165" fontId="11" fillId="2" borderId="0" xfId="1" applyFont="1" applyFill="1" applyAlignment="1">
      <alignment horizontal="center"/>
    </xf>
    <xf numFmtId="0" fontId="11" fillId="7" borderId="0" xfId="0" applyFont="1" applyFill="1" applyProtection="1">
      <protection locked="0"/>
    </xf>
    <xf numFmtId="170" fontId="11" fillId="7" borderId="33" xfId="1" applyNumberFormat="1" applyFont="1" applyFill="1" applyBorder="1" applyProtection="1">
      <protection locked="0"/>
    </xf>
    <xf numFmtId="170" fontId="11" fillId="7" borderId="1" xfId="1" applyNumberFormat="1" applyFont="1" applyFill="1" applyBorder="1" applyProtection="1">
      <protection locked="0"/>
    </xf>
    <xf numFmtId="170" fontId="11" fillId="7" borderId="33" xfId="2" applyNumberFormat="1" applyFont="1" applyFill="1" applyBorder="1" applyProtection="1">
      <protection locked="0"/>
    </xf>
    <xf numFmtId="164" fontId="11" fillId="7" borderId="34" xfId="4" applyFont="1" applyFill="1" applyBorder="1" applyAlignment="1" applyProtection="1">
      <alignment wrapText="1"/>
      <protection locked="0"/>
    </xf>
    <xf numFmtId="164" fontId="11" fillId="7" borderId="40" xfId="4" applyFont="1" applyFill="1" applyBorder="1" applyAlignment="1" applyProtection="1">
      <alignment wrapText="1"/>
      <protection locked="0"/>
    </xf>
    <xf numFmtId="170" fontId="11" fillId="7" borderId="45" xfId="1" applyNumberFormat="1" applyFont="1" applyFill="1" applyBorder="1" applyAlignment="1" applyProtection="1">
      <alignment horizontal="right"/>
      <protection locked="0"/>
    </xf>
    <xf numFmtId="170" fontId="11" fillId="7" borderId="1" xfId="1" applyNumberFormat="1" applyFont="1" applyFill="1" applyBorder="1" applyAlignment="1" applyProtection="1">
      <alignment horizontal="right"/>
      <protection locked="0"/>
    </xf>
    <xf numFmtId="0" fontId="15" fillId="2" borderId="0" xfId="0" applyFont="1" applyFill="1"/>
    <xf numFmtId="9" fontId="15" fillId="3" borderId="0" xfId="2" applyFont="1" applyFill="1" applyAlignment="1" applyProtection="1">
      <alignment horizontal="center"/>
      <protection locked="0"/>
    </xf>
    <xf numFmtId="165" fontId="20" fillId="2" borderId="0" xfId="1" applyFont="1" applyFill="1" applyAlignment="1">
      <alignment horizontal="left"/>
    </xf>
    <xf numFmtId="9" fontId="15" fillId="7" borderId="3" xfId="1" applyNumberFormat="1" applyFont="1" applyFill="1" applyBorder="1" applyProtection="1">
      <protection locked="0"/>
    </xf>
    <xf numFmtId="0" fontId="15" fillId="0" borderId="0" xfId="0" applyFont="1"/>
    <xf numFmtId="0" fontId="44" fillId="0" borderId="0" xfId="0" applyFont="1"/>
    <xf numFmtId="171" fontId="44" fillId="3" borderId="48" xfId="4" applyNumberFormat="1" applyFont="1" applyFill="1" applyBorder="1" applyAlignment="1" applyProtection="1">
      <alignment wrapText="1"/>
      <protection locked="0"/>
    </xf>
    <xf numFmtId="0" fontId="44" fillId="3" borderId="48" xfId="4" applyNumberFormat="1" applyFont="1" applyFill="1" applyBorder="1" applyAlignment="1" applyProtection="1">
      <alignment horizontal="center" vertical="center" wrapText="1"/>
      <protection locked="0"/>
    </xf>
    <xf numFmtId="0" fontId="17" fillId="2" borderId="0" xfId="5" applyFont="1" applyFill="1"/>
    <xf numFmtId="0" fontId="11" fillId="0" borderId="0" xfId="5" applyFont="1"/>
    <xf numFmtId="0" fontId="15" fillId="14" borderId="5" xfId="0" applyFont="1" applyFill="1" applyBorder="1" applyAlignment="1">
      <alignment horizontal="center" vertical="center" wrapText="1"/>
    </xf>
    <xf numFmtId="0" fontId="11" fillId="15" borderId="46" xfId="0" applyFont="1" applyFill="1" applyBorder="1" applyAlignment="1">
      <alignment horizontal="center" vertical="center" wrapText="1"/>
    </xf>
    <xf numFmtId="10" fontId="11" fillId="15" borderId="3" xfId="0" applyNumberFormat="1" applyFont="1" applyFill="1" applyBorder="1" applyAlignment="1">
      <alignment horizontal="center" vertical="center" wrapText="1"/>
    </xf>
    <xf numFmtId="4" fontId="11" fillId="15" borderId="3" xfId="0" applyNumberFormat="1" applyFont="1" applyFill="1" applyBorder="1" applyAlignment="1">
      <alignment horizontal="center" vertical="center" wrapText="1"/>
    </xf>
    <xf numFmtId="0" fontId="11" fillId="16" borderId="3" xfId="0" applyFont="1" applyFill="1" applyBorder="1" applyAlignment="1">
      <alignment horizontal="center" vertical="center" wrapText="1"/>
    </xf>
    <xf numFmtId="0" fontId="11" fillId="0" borderId="0" xfId="5" applyFont="1" applyAlignment="1">
      <alignment horizontal="left"/>
    </xf>
    <xf numFmtId="0" fontId="15" fillId="14" borderId="6" xfId="0" applyFont="1" applyFill="1" applyBorder="1" applyAlignment="1">
      <alignment horizontal="center" vertical="center" wrapText="1"/>
    </xf>
    <xf numFmtId="0" fontId="11" fillId="15" borderId="5" xfId="0" applyFont="1" applyFill="1" applyBorder="1" applyAlignment="1">
      <alignment horizontal="center" vertical="center" wrapText="1"/>
    </xf>
    <xf numFmtId="10" fontId="11" fillId="15" borderId="2" xfId="2" applyNumberFormat="1" applyFont="1" applyFill="1" applyBorder="1" applyAlignment="1">
      <alignment horizontal="center" vertical="center" wrapText="1"/>
    </xf>
    <xf numFmtId="0" fontId="31" fillId="0" borderId="0" xfId="0" applyFont="1"/>
    <xf numFmtId="0" fontId="40" fillId="14" borderId="5" xfId="0" applyFont="1" applyFill="1" applyBorder="1" applyAlignment="1">
      <alignment horizontal="center" vertical="center" wrapText="1"/>
    </xf>
    <xf numFmtId="0" fontId="31" fillId="14" borderId="46" xfId="0" applyFont="1" applyFill="1" applyBorder="1" applyAlignment="1">
      <alignment horizontal="center" vertical="center" wrapText="1"/>
    </xf>
    <xf numFmtId="10" fontId="11" fillId="0" borderId="3" xfId="0" applyNumberFormat="1" applyFont="1" applyBorder="1" applyAlignment="1">
      <alignment horizontal="center" vertical="center" wrapText="1"/>
    </xf>
    <xf numFmtId="0" fontId="11" fillId="0" borderId="3" xfId="0" applyFont="1" applyBorder="1" applyAlignment="1">
      <alignment vertical="center"/>
    </xf>
    <xf numFmtId="0" fontId="11" fillId="0" borderId="3" xfId="0" applyFont="1" applyBorder="1" applyAlignment="1">
      <alignment horizontal="center" vertical="center" wrapText="1"/>
    </xf>
    <xf numFmtId="4" fontId="11" fillId="0" borderId="3" xfId="0" applyNumberFormat="1" applyFont="1" applyBorder="1" applyAlignment="1">
      <alignment horizontal="center" vertical="center" wrapText="1"/>
    </xf>
    <xf numFmtId="0" fontId="11" fillId="0" borderId="3" xfId="0" applyFont="1" applyBorder="1" applyAlignment="1">
      <alignment vertical="center" wrapText="1"/>
    </xf>
    <xf numFmtId="0" fontId="31" fillId="0" borderId="0" xfId="0" applyFont="1" applyAlignment="1">
      <alignment wrapText="1"/>
    </xf>
    <xf numFmtId="0" fontId="40" fillId="14" borderId="6" xfId="0" applyFont="1" applyFill="1" applyBorder="1" applyAlignment="1">
      <alignment horizontal="center" vertical="center" wrapText="1"/>
    </xf>
    <xf numFmtId="164" fontId="31" fillId="0" borderId="3" xfId="4" applyFont="1" applyBorder="1" applyAlignment="1">
      <alignment horizontal="center" vertical="center" wrapText="1"/>
    </xf>
    <xf numFmtId="164" fontId="40" fillId="0" borderId="3" xfId="4" applyFont="1" applyBorder="1" applyAlignment="1">
      <alignment horizontal="center" vertical="center" wrapText="1"/>
    </xf>
    <xf numFmtId="0" fontId="40" fillId="0" borderId="5" xfId="0" applyFont="1" applyBorder="1" applyAlignment="1">
      <alignment horizontal="center" vertical="center" wrapText="1"/>
    </xf>
    <xf numFmtId="0" fontId="40" fillId="0" borderId="6" xfId="0" applyFont="1" applyBorder="1" applyAlignment="1">
      <alignment horizontal="center" vertical="center" wrapText="1"/>
    </xf>
    <xf numFmtId="43" fontId="40" fillId="0" borderId="3" xfId="0" applyNumberFormat="1" applyFont="1" applyBorder="1" applyAlignment="1">
      <alignment horizontal="center" vertical="center" wrapText="1"/>
    </xf>
    <xf numFmtId="0" fontId="31" fillId="0" borderId="0" xfId="0" applyFont="1" applyAlignment="1">
      <alignment vertical="center" wrapText="1"/>
    </xf>
    <xf numFmtId="10" fontId="31" fillId="0" borderId="3" xfId="0" applyNumberFormat="1" applyFont="1" applyBorder="1" applyAlignment="1">
      <alignment horizontal="center" vertical="center" wrapText="1"/>
    </xf>
    <xf numFmtId="2" fontId="31" fillId="0" borderId="3" xfId="0" applyNumberFormat="1" applyFont="1" applyBorder="1" applyAlignment="1">
      <alignment horizontal="center" vertical="center" wrapText="1"/>
    </xf>
    <xf numFmtId="4" fontId="31" fillId="0" borderId="3" xfId="0" applyNumberFormat="1" applyFont="1" applyBorder="1" applyAlignment="1">
      <alignment horizontal="center" vertical="center" wrapText="1"/>
    </xf>
    <xf numFmtId="10" fontId="31" fillId="0" borderId="3" xfId="2" applyNumberFormat="1" applyFont="1" applyBorder="1" applyAlignment="1">
      <alignment horizontal="center" vertical="center" wrapText="1"/>
    </xf>
    <xf numFmtId="10" fontId="40" fillId="0" borderId="3" xfId="0" applyNumberFormat="1" applyFont="1" applyBorder="1" applyAlignment="1">
      <alignment horizontal="center" vertical="center" wrapText="1"/>
    </xf>
    <xf numFmtId="166" fontId="11" fillId="2" borderId="6" xfId="1" applyNumberFormat="1" applyFont="1" applyFill="1" applyBorder="1" applyAlignment="1">
      <alignment horizontal="center" vertical="center"/>
    </xf>
    <xf numFmtId="0" fontId="11" fillId="13" borderId="3" xfId="0" applyFont="1" applyFill="1" applyBorder="1" applyAlignment="1">
      <alignment horizontal="center" vertical="center" wrapText="1"/>
    </xf>
    <xf numFmtId="0" fontId="47" fillId="0" borderId="0" xfId="0" applyFont="1"/>
    <xf numFmtId="0" fontId="31" fillId="0" borderId="0" xfId="0" applyFont="1" applyAlignment="1">
      <alignment horizontal="right"/>
    </xf>
    <xf numFmtId="3" fontId="47" fillId="0" borderId="0" xfId="0" applyNumberFormat="1" applyFont="1"/>
    <xf numFmtId="9" fontId="47" fillId="0" borderId="0" xfId="0" applyNumberFormat="1" applyFont="1"/>
    <xf numFmtId="0" fontId="47" fillId="0" borderId="0" xfId="0" applyFont="1" applyAlignment="1">
      <alignment horizontal="left"/>
    </xf>
    <xf numFmtId="0" fontId="11" fillId="0" borderId="0" xfId="0" applyFont="1" applyAlignment="1">
      <alignment horizontal="center" vertical="center"/>
    </xf>
    <xf numFmtId="0" fontId="11" fillId="0" borderId="0" xfId="0" applyFont="1" applyAlignment="1">
      <alignment vertical="center"/>
    </xf>
    <xf numFmtId="0" fontId="11" fillId="0" borderId="13" xfId="0" applyFont="1" applyBorder="1" applyAlignment="1">
      <alignment vertical="center"/>
    </xf>
    <xf numFmtId="0" fontId="11" fillId="0" borderId="1" xfId="0" applyFont="1" applyBorder="1" applyAlignment="1">
      <alignment vertical="center"/>
    </xf>
    <xf numFmtId="0" fontId="11" fillId="0" borderId="1" xfId="0" applyFont="1" applyBorder="1"/>
    <xf numFmtId="0" fontId="11" fillId="0" borderId="2" xfId="0" applyFont="1" applyBorder="1"/>
    <xf numFmtId="0" fontId="11" fillId="0" borderId="0" xfId="0" applyFont="1" applyAlignment="1">
      <alignment vertical="center" wrapText="1"/>
    </xf>
    <xf numFmtId="0" fontId="15" fillId="0" borderId="13" xfId="0" applyFont="1" applyBorder="1" applyAlignment="1">
      <alignment vertical="center"/>
    </xf>
    <xf numFmtId="0" fontId="15" fillId="0" borderId="1" xfId="0" applyFont="1" applyBorder="1" applyAlignment="1">
      <alignment vertical="center"/>
    </xf>
    <xf numFmtId="0" fontId="4" fillId="3" borderId="1" xfId="0" applyFont="1" applyFill="1" applyBorder="1" applyAlignment="1" applyProtection="1">
      <alignment vertical="center"/>
      <protection locked="0"/>
    </xf>
    <xf numFmtId="166" fontId="3" fillId="3" borderId="13" xfId="1" applyNumberFormat="1" applyFont="1" applyFill="1" applyBorder="1" applyAlignment="1" applyProtection="1">
      <alignment vertical="center"/>
      <protection locked="0"/>
    </xf>
    <xf numFmtId="166" fontId="3" fillId="3" borderId="1" xfId="1" applyNumberFormat="1" applyFont="1" applyFill="1" applyBorder="1" applyAlignment="1" applyProtection="1">
      <alignment vertical="center"/>
      <protection locked="0"/>
    </xf>
    <xf numFmtId="166" fontId="3" fillId="3" borderId="2" xfId="1" applyNumberFormat="1" applyFont="1" applyFill="1" applyBorder="1" applyAlignment="1" applyProtection="1">
      <alignment vertical="center"/>
      <protection locked="0"/>
    </xf>
    <xf numFmtId="0" fontId="40" fillId="0" borderId="0" xfId="0" applyFont="1"/>
    <xf numFmtId="10" fontId="40" fillId="0" borderId="0" xfId="0" applyNumberFormat="1" applyFont="1"/>
    <xf numFmtId="43" fontId="44" fillId="3" borderId="3" xfId="4" applyNumberFormat="1" applyFont="1" applyFill="1" applyBorder="1" applyAlignment="1" applyProtection="1">
      <alignment wrapText="1"/>
      <protection locked="0"/>
    </xf>
    <xf numFmtId="0" fontId="14"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4"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51" fillId="0" borderId="0" xfId="6" applyFont="1"/>
    <xf numFmtId="4" fontId="0" fillId="0" borderId="0" xfId="0" applyNumberFormat="1"/>
    <xf numFmtId="9" fontId="3" fillId="3" borderId="1" xfId="0" applyNumberFormat="1" applyFont="1" applyFill="1" applyBorder="1" applyAlignment="1" applyProtection="1">
      <alignment horizontal="left" vertical="center"/>
      <protection locked="0"/>
    </xf>
    <xf numFmtId="166" fontId="11" fillId="7" borderId="33" xfId="1" applyNumberFormat="1" applyFont="1" applyFill="1" applyBorder="1" applyProtection="1">
      <protection locked="0"/>
    </xf>
    <xf numFmtId="166" fontId="11" fillId="7" borderId="27" xfId="1" applyNumberFormat="1" applyFont="1" applyFill="1" applyBorder="1" applyProtection="1">
      <protection locked="0"/>
    </xf>
    <xf numFmtId="169" fontId="15" fillId="6" borderId="1" xfId="3" applyFont="1" applyFill="1" applyAlignment="1">
      <alignment horizontal="center"/>
    </xf>
    <xf numFmtId="175" fontId="11" fillId="7" borderId="42" xfId="1" applyNumberFormat="1" applyFont="1" applyFill="1" applyBorder="1" applyProtection="1">
      <protection locked="0"/>
    </xf>
    <xf numFmtId="169" fontId="15" fillId="6" borderId="2" xfId="3" applyFont="1" applyFill="1" applyBorder="1" applyAlignment="1">
      <alignment horizontal="center"/>
    </xf>
    <xf numFmtId="169" fontId="15" fillId="8" borderId="0" xfId="3" applyFont="1" applyFill="1" applyBorder="1"/>
    <xf numFmtId="0" fontId="17" fillId="0" borderId="0" xfId="0" applyFont="1"/>
    <xf numFmtId="165" fontId="11" fillId="2" borderId="3" xfId="1" applyFont="1" applyFill="1" applyBorder="1" applyAlignment="1">
      <alignment horizontal="left" vertical="center" wrapText="1"/>
    </xf>
    <xf numFmtId="164" fontId="15" fillId="2" borderId="3" xfId="4" applyFont="1" applyFill="1" applyBorder="1" applyAlignment="1">
      <alignment horizontal="center" vertical="center" wrapText="1"/>
    </xf>
    <xf numFmtId="0" fontId="9" fillId="0" borderId="0" xfId="0" applyFont="1"/>
    <xf numFmtId="176" fontId="11" fillId="2" borderId="0" xfId="0" applyNumberFormat="1" applyFont="1" applyFill="1" applyAlignment="1">
      <alignment vertical="top" wrapText="1"/>
    </xf>
    <xf numFmtId="2" fontId="11" fillId="2" borderId="0" xfId="0" applyNumberFormat="1" applyFont="1" applyFill="1" applyAlignment="1">
      <alignment vertical="top" wrapText="1"/>
    </xf>
    <xf numFmtId="1" fontId="16" fillId="2" borderId="0" xfId="0" applyNumberFormat="1" applyFont="1" applyFill="1"/>
    <xf numFmtId="3" fontId="11" fillId="0" borderId="0" xfId="0" applyNumberFormat="1" applyFont="1"/>
    <xf numFmtId="0" fontId="11" fillId="2" borderId="3" xfId="0" applyFont="1" applyFill="1" applyBorder="1" applyAlignment="1">
      <alignment horizontal="center" vertical="center"/>
    </xf>
    <xf numFmtId="0" fontId="17" fillId="0" borderId="0" xfId="0" applyFont="1" applyAlignment="1">
      <alignment vertical="center"/>
    </xf>
    <xf numFmtId="0" fontId="11" fillId="2" borderId="3" xfId="0" quotePrefix="1" applyFont="1" applyFill="1" applyBorder="1" applyAlignment="1">
      <alignment horizontal="center" vertical="center"/>
    </xf>
    <xf numFmtId="169" fontId="15" fillId="6" borderId="1" xfId="3" applyFont="1" applyFill="1" applyAlignment="1">
      <alignment horizontal="center" vertical="center"/>
    </xf>
    <xf numFmtId="0" fontId="4" fillId="3" borderId="1" xfId="0" applyFont="1" applyFill="1" applyBorder="1" applyAlignment="1" applyProtection="1">
      <alignment horizontal="center" vertical="center" wrapText="1"/>
      <protection locked="0"/>
    </xf>
    <xf numFmtId="0" fontId="15" fillId="6" borderId="3" xfId="0" applyFont="1" applyFill="1" applyBorder="1" applyAlignment="1">
      <alignment horizontal="center" vertical="center"/>
    </xf>
    <xf numFmtId="0" fontId="11" fillId="15" borderId="3" xfId="0" applyFont="1" applyFill="1" applyBorder="1" applyAlignment="1">
      <alignment horizontal="center" vertical="center" wrapText="1"/>
    </xf>
    <xf numFmtId="0" fontId="31" fillId="0" borderId="3" xfId="0" applyFont="1" applyBorder="1" applyAlignment="1">
      <alignment horizontal="center" vertical="center" wrapText="1"/>
    </xf>
    <xf numFmtId="0" fontId="40" fillId="14" borderId="3" xfId="0" applyFont="1" applyFill="1" applyBorder="1" applyAlignment="1">
      <alignment horizontal="center" vertical="center" wrapText="1"/>
    </xf>
    <xf numFmtId="0" fontId="15" fillId="14" borderId="3" xfId="0" applyFont="1" applyFill="1" applyBorder="1" applyAlignment="1">
      <alignment horizontal="center" vertical="center" wrapText="1"/>
    </xf>
    <xf numFmtId="0" fontId="15" fillId="0" borderId="3" xfId="0" applyFont="1" applyBorder="1" applyAlignment="1">
      <alignment horizontal="center" vertical="center" wrapText="1"/>
    </xf>
    <xf numFmtId="0" fontId="0" fillId="0" borderId="0" xfId="0" applyProtection="1">
      <protection hidden="1"/>
    </xf>
    <xf numFmtId="0" fontId="9" fillId="4" borderId="0" xfId="0" applyFont="1" applyFill="1" applyAlignment="1" applyProtection="1">
      <alignment wrapText="1"/>
      <protection hidden="1"/>
    </xf>
    <xf numFmtId="0" fontId="31" fillId="4" borderId="0" xfId="0" applyFont="1" applyFill="1" applyAlignment="1" applyProtection="1">
      <alignment horizontal="center" vertical="center" wrapText="1"/>
      <protection hidden="1"/>
    </xf>
    <xf numFmtId="0" fontId="9" fillId="0" borderId="0" xfId="0" applyFont="1" applyAlignment="1" applyProtection="1">
      <alignment wrapText="1"/>
      <protection hidden="1"/>
    </xf>
    <xf numFmtId="0" fontId="9"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6" fillId="0" borderId="0" xfId="0" applyFont="1" applyProtection="1">
      <protection hidden="1"/>
    </xf>
    <xf numFmtId="0" fontId="4" fillId="2" borderId="0" xfId="0" applyFont="1" applyFill="1" applyProtection="1">
      <protection hidden="1"/>
    </xf>
    <xf numFmtId="0" fontId="4" fillId="2" borderId="0" xfId="0" applyFont="1" applyFill="1" applyAlignment="1" applyProtection="1">
      <alignment vertical="top"/>
      <protection hidden="1"/>
    </xf>
    <xf numFmtId="0" fontId="3" fillId="2" borderId="0" xfId="0" applyFont="1" applyFill="1" applyAlignment="1" applyProtection="1">
      <alignment vertical="top"/>
      <protection hidden="1"/>
    </xf>
    <xf numFmtId="0" fontId="3" fillId="2" borderId="1" xfId="0" applyFont="1" applyFill="1" applyBorder="1" applyAlignment="1" applyProtection="1">
      <alignment vertical="center"/>
      <protection hidden="1"/>
    </xf>
    <xf numFmtId="165" fontId="51" fillId="21" borderId="0" xfId="0" applyNumberFormat="1" applyFont="1" applyFill="1" applyProtection="1">
      <protection hidden="1"/>
    </xf>
    <xf numFmtId="0" fontId="3" fillId="2" borderId="0" xfId="0" applyFont="1" applyFill="1" applyAlignment="1" applyProtection="1">
      <alignment vertical="center"/>
      <protection hidden="1"/>
    </xf>
    <xf numFmtId="0" fontId="3" fillId="2" borderId="1" xfId="0" applyFont="1" applyFill="1" applyBorder="1" applyAlignment="1" applyProtection="1">
      <alignment horizontal="left" vertical="center" wrapText="1"/>
      <protection hidden="1"/>
    </xf>
    <xf numFmtId="0" fontId="3" fillId="2" borderId="0" xfId="0" applyFont="1" applyFill="1" applyProtection="1">
      <protection hidden="1"/>
    </xf>
    <xf numFmtId="166" fontId="3" fillId="3" borderId="3" xfId="1" applyNumberFormat="1"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6" fillId="3" borderId="7" xfId="0" applyFont="1" applyFill="1" applyBorder="1" applyProtection="1">
      <protection locked="0"/>
    </xf>
    <xf numFmtId="0" fontId="11" fillId="2" borderId="0" xfId="0" applyFont="1" applyFill="1" applyAlignment="1" applyProtection="1">
      <alignment vertical="top"/>
      <protection hidden="1"/>
    </xf>
    <xf numFmtId="0" fontId="11" fillId="0" borderId="0" xfId="0" applyFont="1" applyAlignment="1" applyProtection="1">
      <alignment vertical="top"/>
      <protection hidden="1"/>
    </xf>
    <xf numFmtId="0" fontId="21" fillId="2" borderId="0" xfId="0" applyFont="1" applyFill="1" applyProtection="1">
      <protection hidden="1"/>
    </xf>
    <xf numFmtId="0" fontId="11" fillId="2" borderId="0" xfId="0" applyFont="1" applyFill="1" applyProtection="1">
      <protection hidden="1"/>
    </xf>
    <xf numFmtId="0" fontId="11" fillId="0" borderId="0" xfId="0" applyFont="1" applyProtection="1">
      <protection hidden="1"/>
    </xf>
    <xf numFmtId="0" fontId="17" fillId="2" borderId="0" xfId="0" applyFont="1" applyFill="1" applyProtection="1">
      <protection hidden="1"/>
    </xf>
    <xf numFmtId="9" fontId="18" fillId="2" borderId="0" xfId="0" applyNumberFormat="1" applyFont="1" applyFill="1" applyProtection="1">
      <protection hidden="1"/>
    </xf>
    <xf numFmtId="0" fontId="15" fillId="6" borderId="3" xfId="0" applyFont="1" applyFill="1" applyBorder="1" applyAlignment="1" applyProtection="1">
      <alignment horizontal="center" vertical="center"/>
      <protection hidden="1"/>
    </xf>
    <xf numFmtId="0" fontId="15" fillId="0" borderId="3" xfId="0" applyFont="1" applyBorder="1" applyAlignment="1" applyProtection="1">
      <alignment horizontal="right" wrapText="1"/>
      <protection hidden="1"/>
    </xf>
    <xf numFmtId="0" fontId="15" fillId="0" borderId="3" xfId="0" applyFont="1" applyBorder="1" applyAlignment="1" applyProtection="1">
      <alignment wrapText="1"/>
      <protection hidden="1"/>
    </xf>
    <xf numFmtId="170" fontId="11" fillId="0" borderId="3" xfId="0" applyNumberFormat="1" applyFont="1" applyBorder="1" applyAlignment="1" applyProtection="1">
      <alignment horizontal="center"/>
      <protection hidden="1"/>
    </xf>
    <xf numFmtId="167" fontId="11" fillId="0" borderId="3" xfId="2" applyNumberFormat="1" applyFont="1" applyBorder="1" applyProtection="1">
      <protection hidden="1"/>
    </xf>
    <xf numFmtId="170" fontId="15" fillId="0" borderId="3" xfId="1" applyNumberFormat="1" applyFont="1" applyBorder="1" applyAlignment="1" applyProtection="1">
      <alignment horizontal="center"/>
      <protection hidden="1"/>
    </xf>
    <xf numFmtId="170" fontId="15" fillId="0" borderId="3" xfId="0" applyNumberFormat="1" applyFont="1" applyBorder="1" applyAlignment="1" applyProtection="1">
      <alignment horizontal="center"/>
      <protection hidden="1"/>
    </xf>
    <xf numFmtId="0" fontId="18" fillId="2" borderId="0" xfId="0" applyFont="1" applyFill="1" applyProtection="1">
      <protection hidden="1"/>
    </xf>
    <xf numFmtId="0" fontId="11" fillId="0" borderId="3" xfId="0" applyFont="1" applyBorder="1" applyAlignment="1" applyProtection="1">
      <alignment horizontal="right" wrapText="1"/>
      <protection hidden="1"/>
    </xf>
    <xf numFmtId="0" fontId="11" fillId="0" borderId="3" xfId="0" applyFont="1" applyBorder="1" applyAlignment="1" applyProtection="1">
      <alignment wrapText="1"/>
      <protection hidden="1"/>
    </xf>
    <xf numFmtId="170" fontId="11" fillId="0" borderId="3" xfId="1" applyNumberFormat="1" applyFont="1" applyBorder="1" applyAlignment="1" applyProtection="1">
      <alignment horizontal="center"/>
      <protection hidden="1"/>
    </xf>
    <xf numFmtId="170" fontId="15" fillId="2" borderId="3" xfId="0" applyNumberFormat="1" applyFont="1" applyFill="1" applyBorder="1" applyAlignment="1" applyProtection="1">
      <alignment horizontal="center"/>
      <protection hidden="1"/>
    </xf>
    <xf numFmtId="0" fontId="11" fillId="0" borderId="3" xfId="0" applyFont="1" applyBorder="1" applyAlignment="1" applyProtection="1">
      <alignment horizontal="right"/>
      <protection hidden="1"/>
    </xf>
    <xf numFmtId="9" fontId="11" fillId="0" borderId="3" xfId="2" applyFont="1" applyBorder="1" applyProtection="1">
      <protection hidden="1"/>
    </xf>
    <xf numFmtId="9" fontId="15" fillId="2" borderId="3" xfId="0" applyNumberFormat="1" applyFont="1" applyFill="1" applyBorder="1" applyAlignment="1" applyProtection="1">
      <alignment horizontal="center" wrapText="1"/>
      <protection hidden="1"/>
    </xf>
    <xf numFmtId="166" fontId="11" fillId="0" borderId="3" xfId="0" applyNumberFormat="1" applyFont="1" applyBorder="1" applyAlignment="1" applyProtection="1">
      <alignment horizontal="center"/>
      <protection hidden="1"/>
    </xf>
    <xf numFmtId="166" fontId="15" fillId="0" borderId="3" xfId="1" applyNumberFormat="1" applyFont="1" applyBorder="1" applyAlignment="1" applyProtection="1">
      <alignment horizontal="center"/>
      <protection hidden="1"/>
    </xf>
    <xf numFmtId="9" fontId="11" fillId="3" borderId="3" xfId="2" applyFont="1" applyFill="1" applyBorder="1" applyAlignment="1" applyProtection="1">
      <alignment horizontal="center"/>
      <protection locked="0"/>
    </xf>
    <xf numFmtId="9" fontId="15" fillId="3" borderId="3" xfId="2" applyFont="1" applyFill="1" applyBorder="1" applyAlignment="1" applyProtection="1">
      <alignment horizontal="center"/>
      <protection locked="0"/>
    </xf>
    <xf numFmtId="0" fontId="11" fillId="5" borderId="0" xfId="0" applyFont="1" applyFill="1" applyAlignment="1" applyProtection="1">
      <alignment vertical="center" wrapText="1"/>
      <protection hidden="1"/>
    </xf>
    <xf numFmtId="0" fontId="38" fillId="2" borderId="3" xfId="0" applyFont="1" applyFill="1" applyBorder="1" applyProtection="1">
      <protection hidden="1"/>
    </xf>
    <xf numFmtId="0" fontId="6" fillId="3" borderId="13" xfId="0" applyFont="1" applyFill="1" applyBorder="1" applyProtection="1">
      <protection locked="0"/>
    </xf>
    <xf numFmtId="0" fontId="11" fillId="7" borderId="3" xfId="0" applyFont="1" applyFill="1" applyBorder="1" applyAlignment="1" applyProtection="1">
      <alignment horizontal="center" vertical="center"/>
      <protection locked="0"/>
    </xf>
    <xf numFmtId="0" fontId="27" fillId="2" borderId="0" xfId="0" applyFont="1" applyFill="1" applyAlignment="1">
      <alignment vertical="top"/>
    </xf>
    <xf numFmtId="0" fontId="28" fillId="2" borderId="0" xfId="0" applyFont="1" applyFill="1" applyAlignment="1">
      <alignment vertical="top"/>
    </xf>
    <xf numFmtId="165" fontId="28" fillId="6" borderId="4" xfId="1" applyFont="1" applyFill="1" applyBorder="1"/>
    <xf numFmtId="165" fontId="11" fillId="6" borderId="4" xfId="1" applyFont="1" applyFill="1" applyBorder="1"/>
    <xf numFmtId="165" fontId="22" fillId="6" borderId="4" xfId="1" applyFont="1" applyFill="1" applyBorder="1" applyAlignment="1">
      <alignment horizontal="right"/>
    </xf>
    <xf numFmtId="165" fontId="11" fillId="6" borderId="8" xfId="1" applyFont="1" applyFill="1" applyBorder="1"/>
    <xf numFmtId="0" fontId="11" fillId="8" borderId="0" xfId="0" applyFont="1" applyFill="1"/>
    <xf numFmtId="165" fontId="29" fillId="6" borderId="9" xfId="1" applyFont="1" applyFill="1" applyBorder="1"/>
    <xf numFmtId="165" fontId="15" fillId="6" borderId="0" xfId="1" applyFont="1" applyFill="1"/>
    <xf numFmtId="165" fontId="11" fillId="6" borderId="0" xfId="1" applyFont="1" applyFill="1"/>
    <xf numFmtId="165" fontId="23" fillId="6" borderId="0" xfId="1" applyFont="1" applyFill="1"/>
    <xf numFmtId="165" fontId="11" fillId="6" borderId="0" xfId="1" applyFont="1" applyFill="1" applyAlignment="1">
      <alignment horizontal="center"/>
    </xf>
    <xf numFmtId="165" fontId="11" fillId="6" borderId="10" xfId="1" applyFont="1" applyFill="1" applyBorder="1"/>
    <xf numFmtId="165" fontId="28" fillId="6" borderId="11" xfId="1" applyFont="1" applyFill="1" applyBorder="1"/>
    <xf numFmtId="165" fontId="11" fillId="6" borderId="7" xfId="1" applyFont="1" applyFill="1" applyBorder="1"/>
    <xf numFmtId="165" fontId="15" fillId="6" borderId="7" xfId="1" applyFont="1" applyFill="1" applyBorder="1"/>
    <xf numFmtId="165" fontId="11" fillId="6" borderId="7" xfId="1" applyFont="1" applyFill="1" applyBorder="1" applyAlignment="1">
      <alignment horizontal="center"/>
    </xf>
    <xf numFmtId="165" fontId="15" fillId="6" borderId="12" xfId="1" applyFont="1" applyFill="1" applyBorder="1" applyAlignment="1">
      <alignment horizontal="center"/>
    </xf>
    <xf numFmtId="165" fontId="28" fillId="8" borderId="0" xfId="1" applyFont="1" applyFill="1"/>
    <xf numFmtId="165" fontId="28" fillId="8" borderId="0" xfId="1" applyFont="1" applyFill="1" applyAlignment="1">
      <alignment horizontal="center"/>
    </xf>
    <xf numFmtId="168" fontId="28" fillId="8" borderId="0" xfId="1" applyNumberFormat="1" applyFont="1" applyFill="1"/>
    <xf numFmtId="169" fontId="19" fillId="6" borderId="13" xfId="3" applyFont="1" applyFill="1" applyBorder="1" applyProtection="1"/>
    <xf numFmtId="169" fontId="19" fillId="6" borderId="1" xfId="3" applyFont="1" applyFill="1" applyProtection="1"/>
    <xf numFmtId="169" fontId="19" fillId="6" borderId="1" xfId="3" applyFont="1" applyFill="1" applyAlignment="1" applyProtection="1">
      <alignment horizontal="right"/>
    </xf>
    <xf numFmtId="169" fontId="19" fillId="6" borderId="2" xfId="3" applyFont="1" applyFill="1" applyBorder="1" applyAlignment="1" applyProtection="1">
      <alignment horizontal="right"/>
    </xf>
    <xf numFmtId="0" fontId="18" fillId="8" borderId="0" xfId="0" applyFont="1" applyFill="1"/>
    <xf numFmtId="165" fontId="15" fillId="8" borderId="14" xfId="1" applyFont="1" applyFill="1" applyBorder="1" applyAlignment="1">
      <alignment horizontal="left"/>
    </xf>
    <xf numFmtId="165" fontId="15" fillId="8" borderId="15" xfId="1" applyFont="1" applyFill="1" applyBorder="1" applyAlignment="1">
      <alignment horizontal="center"/>
    </xf>
    <xf numFmtId="165" fontId="15" fillId="8" borderId="15" xfId="1" applyFont="1" applyFill="1" applyBorder="1"/>
    <xf numFmtId="165" fontId="15" fillId="8" borderId="15" xfId="1" applyFont="1" applyFill="1" applyBorder="1" applyAlignment="1">
      <alignment horizontal="center" vertical="center"/>
    </xf>
    <xf numFmtId="170" fontId="15" fillId="2" borderId="25" xfId="1" applyNumberFormat="1" applyFont="1" applyFill="1" applyBorder="1" applyAlignment="1">
      <alignment horizontal="right"/>
    </xf>
    <xf numFmtId="170" fontId="15" fillId="2" borderId="26" xfId="1" applyNumberFormat="1" applyFont="1" applyFill="1" applyBorder="1"/>
    <xf numFmtId="165" fontId="11" fillId="8" borderId="18" xfId="1" applyFont="1" applyFill="1" applyBorder="1"/>
    <xf numFmtId="165" fontId="11" fillId="8" borderId="0" xfId="1" applyFont="1" applyFill="1" applyAlignment="1">
      <alignment horizontal="right" indent="1"/>
    </xf>
    <xf numFmtId="165" fontId="15" fillId="8" borderId="0" xfId="1" applyFont="1" applyFill="1"/>
    <xf numFmtId="165" fontId="11" fillId="8" borderId="0" xfId="1" applyFont="1" applyFill="1" applyAlignment="1">
      <alignment horizontal="center" vertical="center" wrapText="1"/>
    </xf>
    <xf numFmtId="170" fontId="15" fillId="2" borderId="28" xfId="1" applyNumberFormat="1" applyFont="1" applyFill="1" applyBorder="1"/>
    <xf numFmtId="165" fontId="11" fillId="8" borderId="0" xfId="1" applyFont="1" applyFill="1"/>
    <xf numFmtId="165" fontId="15" fillId="8" borderId="0" xfId="1" applyFont="1" applyFill="1" applyAlignment="1">
      <alignment horizontal="center"/>
    </xf>
    <xf numFmtId="165" fontId="15" fillId="0" borderId="0" xfId="1" applyFont="1"/>
    <xf numFmtId="165" fontId="15" fillId="8" borderId="0" xfId="1" applyFont="1" applyFill="1" applyAlignment="1">
      <alignment horizontal="center" vertical="center"/>
    </xf>
    <xf numFmtId="170" fontId="15" fillId="2" borderId="27" xfId="1" applyNumberFormat="1" applyFont="1" applyFill="1" applyBorder="1"/>
    <xf numFmtId="166" fontId="18" fillId="8" borderId="0" xfId="0" applyNumberFormat="1" applyFont="1" applyFill="1"/>
    <xf numFmtId="165" fontId="20" fillId="8" borderId="18" xfId="1" applyFont="1" applyFill="1" applyBorder="1"/>
    <xf numFmtId="165" fontId="20" fillId="8" borderId="0" xfId="1" applyFont="1" applyFill="1"/>
    <xf numFmtId="0" fontId="30" fillId="8" borderId="0" xfId="0" applyFont="1" applyFill="1"/>
    <xf numFmtId="0" fontId="20" fillId="8" borderId="0" xfId="0" applyFont="1" applyFill="1"/>
    <xf numFmtId="170" fontId="11" fillId="2" borderId="29" xfId="0" applyNumberFormat="1" applyFont="1" applyFill="1" applyBorder="1" applyAlignment="1">
      <alignment vertical="top" wrapText="1"/>
    </xf>
    <xf numFmtId="166" fontId="31" fillId="8" borderId="0" xfId="0" applyNumberFormat="1" applyFont="1" applyFill="1"/>
    <xf numFmtId="166" fontId="11" fillId="8" borderId="0" xfId="0" applyNumberFormat="1" applyFont="1" applyFill="1"/>
    <xf numFmtId="165" fontId="32" fillId="8" borderId="18" xfId="1" applyFont="1" applyFill="1" applyBorder="1"/>
    <xf numFmtId="165" fontId="15" fillId="8" borderId="0" xfId="1" applyFont="1" applyFill="1" applyAlignment="1">
      <alignment horizontal="right" indent="1"/>
    </xf>
    <xf numFmtId="165" fontId="32" fillId="8" borderId="0" xfId="1" applyFont="1" applyFill="1"/>
    <xf numFmtId="0" fontId="33" fillId="8" borderId="0" xfId="0" applyFont="1" applyFill="1"/>
    <xf numFmtId="0" fontId="32" fillId="8" borderId="0" xfId="0" applyFont="1" applyFill="1"/>
    <xf numFmtId="165" fontId="11" fillId="8" borderId="0" xfId="1" applyFont="1" applyFill="1" applyAlignment="1">
      <alignment horizontal="center" vertical="center"/>
    </xf>
    <xf numFmtId="170" fontId="11" fillId="2" borderId="27" xfId="1" applyNumberFormat="1" applyFont="1" applyFill="1" applyBorder="1"/>
    <xf numFmtId="170" fontId="11" fillId="2" borderId="28" xfId="1" applyNumberFormat="1" applyFont="1" applyFill="1" applyBorder="1"/>
    <xf numFmtId="0" fontId="31" fillId="8" borderId="0" xfId="0" applyFont="1" applyFill="1"/>
    <xf numFmtId="165" fontId="15" fillId="8" borderId="0" xfId="1" applyFont="1" applyFill="1" applyAlignment="1">
      <alignment horizontal="right"/>
    </xf>
    <xf numFmtId="165" fontId="11" fillId="8" borderId="0" xfId="1" applyFont="1" applyFill="1" applyAlignment="1">
      <alignment horizontal="right" vertical="top" indent="1"/>
    </xf>
    <xf numFmtId="165" fontId="11" fillId="8" borderId="0" xfId="1" applyFont="1" applyFill="1" applyAlignment="1">
      <alignment vertical="top" wrapText="1"/>
    </xf>
    <xf numFmtId="165" fontId="11" fillId="8" borderId="21" xfId="1" applyFont="1" applyFill="1" applyBorder="1"/>
    <xf numFmtId="165" fontId="15" fillId="8" borderId="22" xfId="1" applyFont="1" applyFill="1" applyBorder="1" applyAlignment="1">
      <alignment horizontal="right"/>
    </xf>
    <xf numFmtId="165" fontId="15" fillId="8" borderId="22" xfId="1" applyFont="1" applyFill="1" applyBorder="1"/>
    <xf numFmtId="165" fontId="15" fillId="8" borderId="22" xfId="1" applyFont="1" applyFill="1" applyBorder="1" applyAlignment="1">
      <alignment horizontal="center" vertical="center"/>
    </xf>
    <xf numFmtId="170" fontId="15" fillId="2" borderId="30" xfId="1" applyNumberFormat="1" applyFont="1" applyFill="1" applyBorder="1"/>
    <xf numFmtId="170" fontId="15" fillId="2" borderId="31" xfId="1" applyNumberFormat="1" applyFont="1" applyFill="1" applyBorder="1"/>
    <xf numFmtId="0" fontId="34" fillId="8" borderId="0" xfId="0" applyFont="1" applyFill="1"/>
    <xf numFmtId="0" fontId="15" fillId="8" borderId="0" xfId="0" applyFont="1" applyFill="1"/>
    <xf numFmtId="0" fontId="35" fillId="2" borderId="0" xfId="0" applyFont="1" applyFill="1"/>
    <xf numFmtId="0" fontId="36" fillId="2" borderId="0" xfId="0" applyFont="1" applyFill="1"/>
    <xf numFmtId="0" fontId="17" fillId="8" borderId="0" xfId="0" applyFont="1" applyFill="1"/>
    <xf numFmtId="0" fontId="37" fillId="2" borderId="0" xfId="0" applyFont="1" applyFill="1"/>
    <xf numFmtId="166" fontId="11" fillId="2" borderId="0" xfId="0" applyNumberFormat="1" applyFont="1" applyFill="1"/>
    <xf numFmtId="0" fontId="14" fillId="2" borderId="4" xfId="0" applyFont="1" applyFill="1" applyBorder="1" applyAlignment="1">
      <alignment vertical="top"/>
    </xf>
    <xf numFmtId="165" fontId="20" fillId="6" borderId="9" xfId="1" applyFont="1" applyFill="1" applyBorder="1"/>
    <xf numFmtId="165" fontId="11" fillId="6" borderId="11" xfId="1" applyFont="1" applyFill="1" applyBorder="1"/>
    <xf numFmtId="165" fontId="11" fillId="8" borderId="0" xfId="1" applyFont="1" applyFill="1" applyAlignment="1">
      <alignment horizontal="center"/>
    </xf>
    <xf numFmtId="168" fontId="11" fillId="8" borderId="0" xfId="1" applyNumberFormat="1" applyFont="1" applyFill="1"/>
    <xf numFmtId="169" fontId="15" fillId="6" borderId="13" xfId="3" applyFont="1" applyFill="1" applyBorder="1" applyProtection="1"/>
    <xf numFmtId="169" fontId="15" fillId="6" borderId="1" xfId="3" applyFont="1" applyFill="1" applyProtection="1"/>
    <xf numFmtId="169" fontId="15" fillId="6" borderId="1" xfId="3" applyFont="1" applyFill="1" applyAlignment="1" applyProtection="1">
      <alignment horizontal="right"/>
    </xf>
    <xf numFmtId="169" fontId="15" fillId="6" borderId="2" xfId="3" applyFont="1" applyFill="1" applyBorder="1" applyAlignment="1" applyProtection="1">
      <alignment horizontal="right"/>
    </xf>
    <xf numFmtId="165" fontId="11" fillId="8" borderId="14" xfId="1" applyFont="1" applyFill="1" applyBorder="1"/>
    <xf numFmtId="165" fontId="15" fillId="8" borderId="15" xfId="1" applyFont="1" applyFill="1" applyBorder="1" applyAlignment="1">
      <alignment horizontal="left"/>
    </xf>
    <xf numFmtId="170" fontId="15" fillId="2" borderId="16" xfId="1" applyNumberFormat="1" applyFont="1" applyFill="1" applyBorder="1" applyAlignment="1">
      <alignment horizontal="right"/>
    </xf>
    <xf numFmtId="170" fontId="15" fillId="2" borderId="17" xfId="1" applyNumberFormat="1" applyFont="1" applyFill="1" applyBorder="1"/>
    <xf numFmtId="165" fontId="11" fillId="8" borderId="0" xfId="1" applyFont="1" applyFill="1" applyAlignment="1">
      <alignment horizontal="left" indent="1"/>
    </xf>
    <xf numFmtId="170" fontId="15" fillId="2" borderId="20" xfId="1" applyNumberFormat="1" applyFont="1" applyFill="1" applyBorder="1"/>
    <xf numFmtId="165" fontId="15" fillId="8" borderId="0" xfId="1" applyFont="1" applyFill="1" applyAlignment="1">
      <alignment horizontal="left"/>
    </xf>
    <xf numFmtId="170" fontId="15" fillId="2" borderId="19" xfId="1" applyNumberFormat="1" applyFont="1" applyFill="1" applyBorder="1"/>
    <xf numFmtId="165" fontId="15" fillId="8" borderId="21" xfId="1" applyFont="1" applyFill="1" applyBorder="1"/>
    <xf numFmtId="165" fontId="15" fillId="8" borderId="22" xfId="1" applyFont="1" applyFill="1" applyBorder="1" applyAlignment="1">
      <alignment horizontal="left"/>
    </xf>
    <xf numFmtId="170" fontId="15" fillId="2" borderId="23" xfId="1" applyNumberFormat="1" applyFont="1" applyFill="1" applyBorder="1"/>
    <xf numFmtId="170" fontId="15" fillId="2" borderId="24" xfId="1" applyNumberFormat="1" applyFont="1" applyFill="1" applyBorder="1"/>
    <xf numFmtId="0" fontId="25" fillId="0" borderId="0" xfId="0" applyFont="1" applyAlignment="1">
      <alignment vertical="top"/>
    </xf>
    <xf numFmtId="0" fontId="26" fillId="8" borderId="0" xfId="0" applyFont="1" applyFill="1"/>
    <xf numFmtId="165" fontId="14" fillId="2" borderId="0" xfId="1" applyFont="1" applyFill="1"/>
    <xf numFmtId="165" fontId="20" fillId="6" borderId="4" xfId="1" applyFont="1" applyFill="1" applyBorder="1"/>
    <xf numFmtId="165" fontId="15" fillId="6" borderId="4" xfId="1" applyFont="1" applyFill="1" applyBorder="1"/>
    <xf numFmtId="165" fontId="23" fillId="6" borderId="4" xfId="1" applyFont="1" applyFill="1" applyBorder="1"/>
    <xf numFmtId="165" fontId="11" fillId="6" borderId="4" xfId="1" applyFont="1" applyFill="1" applyBorder="1" applyAlignment="1">
      <alignment horizontal="right"/>
    </xf>
    <xf numFmtId="165" fontId="11" fillId="6" borderId="7" xfId="1" applyFont="1" applyFill="1" applyBorder="1" applyAlignment="1">
      <alignment horizontal="right"/>
    </xf>
    <xf numFmtId="165" fontId="15" fillId="6" borderId="10" xfId="1" applyFont="1" applyFill="1" applyBorder="1" applyAlignment="1">
      <alignment horizontal="center"/>
    </xf>
    <xf numFmtId="170" fontId="15" fillId="2" borderId="32" xfId="1" applyNumberFormat="1" applyFont="1" applyFill="1" applyBorder="1"/>
    <xf numFmtId="170" fontId="15" fillId="2" borderId="33" xfId="1" applyNumberFormat="1" applyFont="1" applyFill="1" applyBorder="1"/>
    <xf numFmtId="170" fontId="15" fillId="2" borderId="34" xfId="1" applyNumberFormat="1" applyFont="1" applyFill="1" applyBorder="1"/>
    <xf numFmtId="170" fontId="15" fillId="2" borderId="35" xfId="1" applyNumberFormat="1" applyFont="1" applyFill="1" applyBorder="1"/>
    <xf numFmtId="166" fontId="15" fillId="2" borderId="0" xfId="0" applyNumberFormat="1" applyFont="1" applyFill="1"/>
    <xf numFmtId="165" fontId="11" fillId="8" borderId="0" xfId="1" applyFont="1" applyFill="1" applyAlignment="1">
      <alignment horizontal="left"/>
    </xf>
    <xf numFmtId="165" fontId="11" fillId="8" borderId="10" xfId="1" applyFont="1" applyFill="1" applyBorder="1" applyAlignment="1">
      <alignment horizontal="center"/>
    </xf>
    <xf numFmtId="170" fontId="11" fillId="2" borderId="36" xfId="1" applyNumberFormat="1" applyFont="1" applyFill="1" applyBorder="1" applyAlignment="1">
      <alignment horizontal="right"/>
    </xf>
    <xf numFmtId="170" fontId="11" fillId="2" borderId="27" xfId="1" applyNumberFormat="1" applyFont="1" applyFill="1" applyBorder="1" applyAlignment="1">
      <alignment horizontal="right"/>
    </xf>
    <xf numFmtId="170" fontId="11" fillId="2" borderId="37" xfId="1" applyNumberFormat="1" applyFont="1" applyFill="1" applyBorder="1" applyAlignment="1">
      <alignment horizontal="right"/>
    </xf>
    <xf numFmtId="49" fontId="11" fillId="8" borderId="0" xfId="1" applyNumberFormat="1" applyFont="1" applyFill="1" applyAlignment="1">
      <alignment horizontal="left"/>
    </xf>
    <xf numFmtId="170" fontId="11" fillId="2" borderId="38" xfId="1" applyNumberFormat="1" applyFont="1" applyFill="1" applyBorder="1" applyAlignment="1">
      <alignment horizontal="right"/>
    </xf>
    <xf numFmtId="170" fontId="11" fillId="2" borderId="39" xfId="1" applyNumberFormat="1" applyFont="1" applyFill="1" applyBorder="1" applyAlignment="1">
      <alignment horizontal="right"/>
    </xf>
    <xf numFmtId="165" fontId="11" fillId="0" borderId="0" xfId="1" applyFont="1"/>
    <xf numFmtId="10" fontId="11" fillId="8" borderId="0" xfId="2" applyNumberFormat="1" applyFont="1" applyFill="1" applyProtection="1"/>
    <xf numFmtId="170" fontId="11" fillId="2" borderId="40" xfId="1" applyNumberFormat="1" applyFont="1" applyFill="1" applyBorder="1" applyAlignment="1">
      <alignment horizontal="right"/>
    </xf>
    <xf numFmtId="174" fontId="15" fillId="8" borderId="0" xfId="1" applyNumberFormat="1" applyFont="1" applyFill="1"/>
    <xf numFmtId="165" fontId="15" fillId="8" borderId="10" xfId="1" applyFont="1" applyFill="1" applyBorder="1" applyAlignment="1">
      <alignment horizontal="center"/>
    </xf>
    <xf numFmtId="170" fontId="15" fillId="2" borderId="36" xfId="1" applyNumberFormat="1" applyFont="1" applyFill="1" applyBorder="1"/>
    <xf numFmtId="170" fontId="15" fillId="2" borderId="40" xfId="1" applyNumberFormat="1" applyFont="1" applyFill="1" applyBorder="1"/>
    <xf numFmtId="170" fontId="15" fillId="2" borderId="37" xfId="1" applyNumberFormat="1" applyFont="1" applyFill="1" applyBorder="1"/>
    <xf numFmtId="169" fontId="15" fillId="6" borderId="7" xfId="3" applyFont="1" applyFill="1" applyBorder="1" applyProtection="1"/>
    <xf numFmtId="169" fontId="15" fillId="6" borderId="7" xfId="3" applyFont="1" applyFill="1" applyBorder="1" applyAlignment="1" applyProtection="1">
      <alignment horizontal="right"/>
    </xf>
    <xf numFmtId="169" fontId="15" fillId="6" borderId="12" xfId="3" applyFont="1" applyFill="1" applyBorder="1" applyAlignment="1" applyProtection="1">
      <alignment horizontal="right"/>
    </xf>
    <xf numFmtId="9" fontId="11" fillId="2" borderId="0" xfId="0" applyNumberFormat="1" applyFont="1" applyFill="1"/>
    <xf numFmtId="0" fontId="25" fillId="2" borderId="0" xfId="0" applyFont="1" applyFill="1" applyAlignment="1">
      <alignment vertical="top"/>
    </xf>
    <xf numFmtId="0" fontId="26" fillId="2" borderId="0" xfId="0" applyFont="1" applyFill="1"/>
    <xf numFmtId="0" fontId="10" fillId="5" borderId="0" xfId="0" applyFont="1" applyFill="1" applyAlignment="1">
      <alignment horizontal="left" vertical="top"/>
    </xf>
    <xf numFmtId="165" fontId="4" fillId="6" borderId="9" xfId="1" applyFont="1" applyFill="1" applyBorder="1"/>
    <xf numFmtId="165" fontId="15" fillId="6" borderId="0" xfId="1" applyFont="1" applyFill="1" applyAlignment="1">
      <alignment horizontal="right"/>
    </xf>
    <xf numFmtId="165" fontId="11" fillId="6" borderId="0" xfId="1" applyFont="1" applyFill="1" applyAlignment="1">
      <alignment horizontal="right"/>
    </xf>
    <xf numFmtId="165" fontId="20" fillId="2" borderId="9" xfId="1" applyFont="1" applyFill="1" applyBorder="1"/>
    <xf numFmtId="165" fontId="15" fillId="2" borderId="0" xfId="1" applyFont="1" applyFill="1"/>
    <xf numFmtId="165" fontId="11" fillId="2" borderId="0" xfId="1" applyFont="1" applyFill="1" applyAlignment="1">
      <alignment horizontal="right"/>
    </xf>
    <xf numFmtId="165" fontId="40" fillId="2" borderId="0" xfId="1" applyFont="1" applyFill="1"/>
    <xf numFmtId="169" fontId="15" fillId="2" borderId="13" xfId="3" applyFont="1" applyFill="1" applyBorder="1" applyProtection="1"/>
    <xf numFmtId="169" fontId="15" fillId="2" borderId="1" xfId="3" applyFont="1" applyFill="1" applyProtection="1"/>
    <xf numFmtId="169" fontId="15" fillId="2" borderId="1" xfId="3" applyFont="1" applyFill="1" applyAlignment="1" applyProtection="1">
      <alignment horizontal="center"/>
    </xf>
    <xf numFmtId="170" fontId="15" fillId="2" borderId="4" xfId="0" applyNumberFormat="1" applyFont="1" applyFill="1" applyBorder="1"/>
    <xf numFmtId="170" fontId="15" fillId="2" borderId="1" xfId="1" applyNumberFormat="1" applyFont="1" applyFill="1" applyBorder="1" applyAlignment="1">
      <alignment horizontal="right"/>
    </xf>
    <xf numFmtId="169" fontId="15" fillId="2" borderId="0" xfId="3" applyFont="1" applyFill="1" applyBorder="1" applyProtection="1"/>
    <xf numFmtId="169" fontId="15" fillId="0" borderId="0" xfId="3" applyFont="1" applyFill="1" applyBorder="1" applyProtection="1"/>
    <xf numFmtId="170" fontId="11" fillId="0" borderId="33" xfId="1" applyNumberFormat="1" applyFont="1" applyBorder="1"/>
    <xf numFmtId="165" fontId="11" fillId="2" borderId="7" xfId="1" applyFont="1" applyFill="1" applyBorder="1" applyAlignment="1">
      <alignment horizontal="right"/>
    </xf>
    <xf numFmtId="165" fontId="11" fillId="2" borderId="7" xfId="1" applyFont="1" applyFill="1" applyBorder="1" applyAlignment="1">
      <alignment horizontal="center"/>
    </xf>
    <xf numFmtId="170" fontId="11" fillId="0" borderId="1" xfId="1" applyNumberFormat="1" applyFont="1" applyBorder="1"/>
    <xf numFmtId="165" fontId="20" fillId="6" borderId="1" xfId="1" applyFont="1" applyFill="1" applyBorder="1"/>
    <xf numFmtId="165" fontId="11" fillId="6" borderId="1" xfId="1" applyFont="1" applyFill="1" applyBorder="1"/>
    <xf numFmtId="170" fontId="15" fillId="6" borderId="1" xfId="0" applyNumberFormat="1" applyFont="1" applyFill="1" applyBorder="1"/>
    <xf numFmtId="170" fontId="15" fillId="6" borderId="1" xfId="1" applyNumberFormat="1" applyFont="1" applyFill="1" applyBorder="1" applyAlignment="1">
      <alignment horizontal="right"/>
    </xf>
    <xf numFmtId="165" fontId="20" fillId="2" borderId="0" xfId="1" applyFont="1" applyFill="1"/>
    <xf numFmtId="165" fontId="11" fillId="8" borderId="0" xfId="1" applyFont="1" applyFill="1" applyAlignment="1">
      <alignment horizontal="right"/>
    </xf>
    <xf numFmtId="170" fontId="11" fillId="8" borderId="33" xfId="1" applyNumberFormat="1" applyFont="1" applyFill="1" applyBorder="1" applyAlignment="1">
      <alignment horizontal="right"/>
    </xf>
    <xf numFmtId="10" fontId="11" fillId="2" borderId="27" xfId="2" applyNumberFormat="1" applyFont="1" applyFill="1" applyBorder="1" applyAlignment="1" applyProtection="1">
      <alignment horizontal="right"/>
    </xf>
    <xf numFmtId="2" fontId="11" fillId="8" borderId="43" xfId="0" applyNumberFormat="1" applyFont="1" applyFill="1" applyBorder="1" applyAlignment="1">
      <alignment horizontal="right"/>
    </xf>
    <xf numFmtId="169" fontId="43" fillId="6" borderId="1" xfId="3" applyFont="1" applyFill="1" applyAlignment="1" applyProtection="1">
      <alignment horizontal="right"/>
    </xf>
    <xf numFmtId="169" fontId="43" fillId="6" borderId="1" xfId="3" applyFont="1" applyFill="1" applyAlignment="1" applyProtection="1">
      <alignment horizontal="left"/>
    </xf>
    <xf numFmtId="169" fontId="15" fillId="6" borderId="1" xfId="3" applyFont="1" applyFill="1" applyAlignment="1" applyProtection="1">
      <alignment horizontal="center"/>
    </xf>
    <xf numFmtId="166" fontId="15" fillId="6" borderId="1" xfId="1" applyNumberFormat="1" applyFont="1" applyFill="1" applyBorder="1" applyAlignment="1">
      <alignment horizontal="right"/>
    </xf>
    <xf numFmtId="166" fontId="15" fillId="2" borderId="27" xfId="0" applyNumberFormat="1" applyFont="1" applyFill="1" applyBorder="1"/>
    <xf numFmtId="0" fontId="11" fillId="2" borderId="7" xfId="0" applyFont="1" applyFill="1" applyBorder="1"/>
    <xf numFmtId="175" fontId="15" fillId="2" borderId="42" xfId="0" applyNumberFormat="1" applyFont="1" applyFill="1" applyBorder="1"/>
    <xf numFmtId="10" fontId="15" fillId="3" borderId="0" xfId="2" applyNumberFormat="1" applyFont="1" applyFill="1" applyProtection="1">
      <protection locked="0"/>
    </xf>
    <xf numFmtId="165" fontId="11" fillId="2" borderId="7" xfId="1" applyFont="1" applyFill="1" applyBorder="1"/>
    <xf numFmtId="165" fontId="11" fillId="6" borderId="41" xfId="1" applyFont="1" applyFill="1" applyBorder="1"/>
    <xf numFmtId="169" fontId="15" fillId="6" borderId="11" xfId="3" applyFont="1" applyFill="1" applyBorder="1" applyProtection="1"/>
    <xf numFmtId="165" fontId="15" fillId="6" borderId="7" xfId="1" applyFont="1" applyFill="1" applyBorder="1" applyAlignment="1">
      <alignment horizontal="right"/>
    </xf>
    <xf numFmtId="165" fontId="11" fillId="2" borderId="41" xfId="1" applyFont="1" applyFill="1" applyBorder="1"/>
    <xf numFmtId="165" fontId="11" fillId="2" borderId="4" xfId="1" applyFont="1" applyFill="1" applyBorder="1"/>
    <xf numFmtId="165" fontId="11" fillId="2" borderId="8" xfId="1" applyFont="1" applyFill="1" applyBorder="1" applyAlignment="1">
      <alignment horizontal="center"/>
    </xf>
    <xf numFmtId="166" fontId="11" fillId="2" borderId="32" xfId="1" applyNumberFormat="1" applyFont="1" applyFill="1" applyBorder="1"/>
    <xf numFmtId="166" fontId="11" fillId="2" borderId="33" xfId="1" applyNumberFormat="1" applyFont="1" applyFill="1" applyBorder="1"/>
    <xf numFmtId="165" fontId="11" fillId="2" borderId="9" xfId="1" applyFont="1" applyFill="1" applyBorder="1"/>
    <xf numFmtId="165" fontId="11" fillId="2" borderId="10" xfId="1" applyFont="1" applyFill="1" applyBorder="1" applyAlignment="1">
      <alignment horizontal="center"/>
    </xf>
    <xf numFmtId="166" fontId="11" fillId="2" borderId="36" xfId="1" applyNumberFormat="1" applyFont="1" applyFill="1" applyBorder="1"/>
    <xf numFmtId="166" fontId="11" fillId="2" borderId="27" xfId="1" applyNumberFormat="1" applyFont="1" applyFill="1" applyBorder="1"/>
    <xf numFmtId="166" fontId="15" fillId="2" borderId="36" xfId="1" applyNumberFormat="1" applyFont="1" applyFill="1" applyBorder="1"/>
    <xf numFmtId="166" fontId="15" fillId="2" borderId="27" xfId="1" applyNumberFormat="1" applyFont="1" applyFill="1" applyBorder="1"/>
    <xf numFmtId="166" fontId="15" fillId="2" borderId="7" xfId="0" applyNumberFormat="1" applyFont="1" applyFill="1" applyBorder="1"/>
    <xf numFmtId="165" fontId="11" fillId="2" borderId="4" xfId="1" applyFont="1" applyFill="1" applyBorder="1" applyAlignment="1">
      <alignment horizontal="right"/>
    </xf>
    <xf numFmtId="170" fontId="15" fillId="2" borderId="33" xfId="0" applyNumberFormat="1" applyFont="1" applyFill="1" applyBorder="1"/>
    <xf numFmtId="166" fontId="11" fillId="2" borderId="0" xfId="1" applyNumberFormat="1" applyFont="1" applyFill="1"/>
    <xf numFmtId="165" fontId="11" fillId="2" borderId="11" xfId="1" applyFont="1" applyFill="1" applyBorder="1"/>
    <xf numFmtId="10" fontId="15" fillId="2" borderId="43" xfId="2" applyNumberFormat="1" applyFont="1" applyFill="1" applyBorder="1" applyProtection="1"/>
    <xf numFmtId="165" fontId="11" fillId="2" borderId="1" xfId="1" applyFont="1" applyFill="1" applyBorder="1"/>
    <xf numFmtId="165" fontId="20" fillId="6" borderId="41" xfId="1" applyFont="1" applyFill="1" applyBorder="1"/>
    <xf numFmtId="165" fontId="11" fillId="2" borderId="4" xfId="1" applyFont="1" applyFill="1" applyBorder="1" applyAlignment="1">
      <alignment horizontal="left"/>
    </xf>
    <xf numFmtId="165" fontId="11" fillId="2" borderId="4" xfId="1" applyFont="1" applyFill="1" applyBorder="1" applyAlignment="1">
      <alignment horizontal="center"/>
    </xf>
    <xf numFmtId="170" fontId="15" fillId="2" borderId="41" xfId="0" applyNumberFormat="1" applyFont="1" applyFill="1" applyBorder="1"/>
    <xf numFmtId="166" fontId="11" fillId="2" borderId="33" xfId="4" applyNumberFormat="1" applyFont="1" applyFill="1" applyBorder="1" applyAlignment="1" applyProtection="1">
      <alignment horizontal="right"/>
    </xf>
    <xf numFmtId="165" fontId="18" fillId="2" borderId="0" xfId="1" applyFont="1" applyFill="1"/>
    <xf numFmtId="168" fontId="11" fillId="2" borderId="0" xfId="1" applyNumberFormat="1" applyFont="1" applyFill="1"/>
    <xf numFmtId="165" fontId="11" fillId="2" borderId="0" xfId="1" applyFont="1" applyFill="1" applyAlignment="1">
      <alignment horizontal="left"/>
    </xf>
    <xf numFmtId="166" fontId="11" fillId="2" borderId="27" xfId="4" applyNumberFormat="1" applyFont="1" applyFill="1" applyBorder="1" applyAlignment="1" applyProtection="1">
      <alignment horizontal="right"/>
    </xf>
    <xf numFmtId="165" fontId="20" fillId="2" borderId="0" xfId="1" applyFont="1" applyFill="1" applyAlignment="1">
      <alignment horizontal="center"/>
    </xf>
    <xf numFmtId="166" fontId="20" fillId="2" borderId="27" xfId="4" applyNumberFormat="1" applyFont="1" applyFill="1" applyBorder="1" applyAlignment="1" applyProtection="1">
      <alignment horizontal="right"/>
    </xf>
    <xf numFmtId="166" fontId="20" fillId="2" borderId="0" xfId="1" applyNumberFormat="1" applyFont="1" applyFill="1"/>
    <xf numFmtId="165" fontId="15" fillId="2" borderId="9" xfId="1" applyFont="1" applyFill="1" applyBorder="1"/>
    <xf numFmtId="165" fontId="34" fillId="2" borderId="0" xfId="1" applyFont="1" applyFill="1"/>
    <xf numFmtId="166" fontId="15" fillId="2" borderId="42" xfId="4" applyNumberFormat="1" applyFont="1" applyFill="1" applyBorder="1" applyAlignment="1" applyProtection="1">
      <alignment horizontal="right"/>
    </xf>
    <xf numFmtId="10" fontId="15" fillId="0" borderId="0" xfId="2" applyNumberFormat="1" applyFont="1" applyFill="1" applyProtection="1"/>
    <xf numFmtId="170" fontId="11" fillId="0" borderId="1" xfId="1" applyNumberFormat="1" applyFont="1" applyBorder="1" applyAlignment="1">
      <alignment horizontal="right"/>
    </xf>
    <xf numFmtId="169" fontId="15" fillId="0" borderId="1" xfId="3" applyFont="1" applyFill="1" applyProtection="1"/>
    <xf numFmtId="170" fontId="15" fillId="8" borderId="45" xfId="1" applyNumberFormat="1" applyFont="1" applyFill="1" applyBorder="1" applyAlignment="1">
      <alignment horizontal="right"/>
    </xf>
    <xf numFmtId="170" fontId="11" fillId="8" borderId="45" xfId="1" applyNumberFormat="1" applyFont="1" applyFill="1" applyBorder="1" applyAlignment="1">
      <alignment horizontal="right"/>
    </xf>
    <xf numFmtId="165" fontId="11" fillId="6" borderId="12" xfId="1" applyFont="1" applyFill="1" applyBorder="1" applyAlignment="1">
      <alignment horizontal="center"/>
    </xf>
    <xf numFmtId="166" fontId="11" fillId="6" borderId="42" xfId="1" applyNumberFormat="1" applyFont="1" applyFill="1" applyBorder="1"/>
    <xf numFmtId="170" fontId="15" fillId="2" borderId="13" xfId="0" applyNumberFormat="1" applyFont="1" applyFill="1" applyBorder="1"/>
    <xf numFmtId="165" fontId="15" fillId="6" borderId="11" xfId="1" applyFont="1" applyFill="1" applyBorder="1"/>
    <xf numFmtId="170" fontId="15" fillId="6" borderId="13" xfId="0" applyNumberFormat="1" applyFont="1" applyFill="1" applyBorder="1"/>
    <xf numFmtId="166" fontId="15" fillId="6" borderId="42" xfId="4" applyNumberFormat="1" applyFont="1" applyFill="1" applyBorder="1" applyAlignment="1" applyProtection="1">
      <alignment horizontal="right"/>
    </xf>
    <xf numFmtId="0" fontId="10" fillId="10" borderId="0" xfId="0" applyFont="1" applyFill="1" applyAlignment="1">
      <alignment horizontal="left"/>
    </xf>
    <xf numFmtId="0" fontId="14" fillId="2" borderId="0" xfId="0" applyFont="1" applyFill="1"/>
    <xf numFmtId="0" fontId="15" fillId="6" borderId="41" xfId="0" applyFont="1" applyFill="1" applyBorder="1" applyAlignment="1">
      <alignment horizontal="center" wrapText="1"/>
    </xf>
    <xf numFmtId="0" fontId="11" fillId="6" borderId="4" xfId="0" applyFont="1" applyFill="1" applyBorder="1" applyAlignment="1">
      <alignment horizontal="center" wrapText="1"/>
    </xf>
    <xf numFmtId="0" fontId="15" fillId="6" borderId="0" xfId="0" applyFont="1" applyFill="1" applyAlignment="1">
      <alignment horizontal="center" wrapText="1"/>
    </xf>
    <xf numFmtId="43" fontId="11" fillId="2" borderId="27" xfId="1" applyNumberFormat="1" applyFont="1" applyFill="1" applyBorder="1"/>
    <xf numFmtId="170" fontId="11" fillId="0" borderId="32" xfId="1" applyNumberFormat="1" applyFont="1" applyBorder="1"/>
    <xf numFmtId="10" fontId="11" fillId="2" borderId="37" xfId="2" applyNumberFormat="1" applyFont="1" applyFill="1" applyBorder="1" applyAlignment="1" applyProtection="1">
      <alignment horizontal="right" wrapText="1" indent="1"/>
    </xf>
    <xf numFmtId="0" fontId="11" fillId="2" borderId="46" xfId="0" applyFont="1" applyFill="1" applyBorder="1" applyAlignment="1">
      <alignment wrapText="1"/>
    </xf>
    <xf numFmtId="0" fontId="15" fillId="2" borderId="46" xfId="0" applyFont="1" applyFill="1" applyBorder="1" applyAlignment="1">
      <alignment wrapText="1"/>
    </xf>
    <xf numFmtId="170" fontId="15" fillId="0" borderId="32" xfId="1" applyNumberFormat="1" applyFont="1" applyBorder="1"/>
    <xf numFmtId="10" fontId="15" fillId="2" borderId="37" xfId="2" applyNumberFormat="1" applyFont="1" applyFill="1" applyBorder="1" applyAlignment="1" applyProtection="1">
      <alignment horizontal="right" wrapText="1" indent="1"/>
    </xf>
    <xf numFmtId="172" fontId="15" fillId="2" borderId="36" xfId="1" applyNumberFormat="1" applyFont="1" applyFill="1" applyBorder="1"/>
    <xf numFmtId="43" fontId="11" fillId="2" borderId="37" xfId="2" applyNumberFormat="1" applyFont="1" applyFill="1" applyBorder="1" applyAlignment="1" applyProtection="1">
      <alignment horizontal="center" wrapText="1"/>
    </xf>
    <xf numFmtId="0" fontId="43" fillId="2" borderId="6" xfId="0" applyFont="1" applyFill="1" applyBorder="1" applyAlignment="1">
      <alignment wrapText="1"/>
    </xf>
    <xf numFmtId="170" fontId="15" fillId="0" borderId="44" xfId="1" applyNumberFormat="1" applyFont="1" applyBorder="1"/>
    <xf numFmtId="170" fontId="15" fillId="0" borderId="42" xfId="1" applyNumberFormat="1" applyFont="1" applyBorder="1"/>
    <xf numFmtId="170" fontId="15" fillId="0" borderId="3" xfId="1" applyNumberFormat="1" applyFont="1" applyBorder="1"/>
    <xf numFmtId="0" fontId="44" fillId="0" borderId="0" xfId="0" applyFont="1" applyAlignment="1">
      <alignment wrapText="1"/>
    </xf>
    <xf numFmtId="173" fontId="44" fillId="0" borderId="0" xfId="0" applyNumberFormat="1" applyFont="1" applyAlignment="1">
      <alignment wrapText="1"/>
    </xf>
    <xf numFmtId="171" fontId="44" fillId="0" borderId="0" xfId="0" applyNumberFormat="1" applyFont="1" applyAlignment="1">
      <alignment wrapText="1"/>
    </xf>
    <xf numFmtId="0" fontId="44" fillId="2" borderId="0" xfId="0" applyFont="1" applyFill="1" applyAlignment="1">
      <alignment horizontal="right" wrapText="1"/>
    </xf>
    <xf numFmtId="171" fontId="44" fillId="0" borderId="0" xfId="4" applyNumberFormat="1" applyFont="1" applyFill="1" applyBorder="1" applyAlignment="1" applyProtection="1">
      <alignment wrapText="1"/>
    </xf>
    <xf numFmtId="0" fontId="44" fillId="2" borderId="49" xfId="0" applyFont="1" applyFill="1" applyBorder="1" applyAlignment="1">
      <alignment horizontal="right" wrapText="1"/>
    </xf>
    <xf numFmtId="171" fontId="44" fillId="0" borderId="7" xfId="0" applyNumberFormat="1" applyFont="1" applyBorder="1" applyAlignment="1">
      <alignment wrapText="1"/>
    </xf>
    <xf numFmtId="0" fontId="44" fillId="2" borderId="47" xfId="0" applyFont="1" applyFill="1" applyBorder="1" applyAlignment="1">
      <alignment horizontal="right" vertical="center" wrapText="1"/>
    </xf>
    <xf numFmtId="0" fontId="44" fillId="0" borderId="52" xfId="4" applyNumberFormat="1" applyFont="1" applyFill="1" applyBorder="1" applyAlignment="1" applyProtection="1">
      <alignment horizontal="center" vertical="center" wrapText="1"/>
    </xf>
    <xf numFmtId="0" fontId="44" fillId="0" borderId="9" xfId="4" applyNumberFormat="1" applyFont="1" applyFill="1" applyBorder="1" applyAlignment="1" applyProtection="1">
      <alignment horizontal="center" vertical="center" wrapText="1"/>
    </xf>
    <xf numFmtId="0" fontId="0" fillId="0" borderId="0" xfId="0" applyAlignment="1">
      <alignment wrapText="1"/>
    </xf>
    <xf numFmtId="164" fontId="44" fillId="0" borderId="0" xfId="4" applyFont="1" applyAlignment="1" applyProtection="1">
      <alignment wrapText="1"/>
    </xf>
    <xf numFmtId="0" fontId="49" fillId="12" borderId="13" xfId="0" applyFont="1" applyFill="1" applyBorder="1" applyAlignment="1">
      <alignment horizontal="right" vertical="center"/>
    </xf>
    <xf numFmtId="0" fontId="48" fillId="12" borderId="7" xfId="0" applyFont="1" applyFill="1" applyBorder="1" applyAlignment="1">
      <alignment horizontal="left" vertical="center"/>
    </xf>
    <xf numFmtId="0" fontId="48" fillId="12" borderId="7" xfId="0" applyFont="1" applyFill="1" applyBorder="1" applyAlignment="1">
      <alignment horizontal="center" vertical="center" wrapText="1"/>
    </xf>
    <xf numFmtId="0" fontId="49" fillId="12" borderId="7" xfId="0" applyFont="1" applyFill="1" applyBorder="1" applyAlignment="1">
      <alignment vertical="center" wrapText="1"/>
    </xf>
    <xf numFmtId="9" fontId="49" fillId="12" borderId="7" xfId="0" applyNumberFormat="1" applyFont="1" applyFill="1" applyBorder="1" applyAlignment="1">
      <alignment horizontal="center" vertical="center" wrapText="1"/>
    </xf>
    <xf numFmtId="10" fontId="49" fillId="12" borderId="7" xfId="0" applyNumberFormat="1" applyFont="1" applyFill="1" applyBorder="1" applyAlignment="1">
      <alignment horizontal="center" vertical="center" wrapText="1"/>
    </xf>
    <xf numFmtId="0" fontId="49" fillId="12" borderId="7" xfId="0" applyFont="1" applyFill="1" applyBorder="1" applyAlignment="1">
      <alignment vertical="center"/>
    </xf>
    <xf numFmtId="0" fontId="11" fillId="6" borderId="9" xfId="0" applyFont="1" applyFill="1" applyBorder="1" applyAlignment="1">
      <alignment wrapText="1"/>
    </xf>
    <xf numFmtId="0" fontId="11" fillId="2" borderId="5" xfId="0" applyFont="1" applyFill="1" applyBorder="1" applyAlignment="1">
      <alignment wrapText="1"/>
    </xf>
    <xf numFmtId="170" fontId="11" fillId="2" borderId="36" xfId="1" applyNumberFormat="1" applyFont="1" applyFill="1" applyBorder="1"/>
    <xf numFmtId="170" fontId="11" fillId="0" borderId="36" xfId="1" applyNumberFormat="1" applyFont="1" applyBorder="1"/>
    <xf numFmtId="167" fontId="11" fillId="2" borderId="37" xfId="2" applyNumberFormat="1" applyFont="1" applyFill="1" applyBorder="1" applyAlignment="1" applyProtection="1">
      <alignment horizontal="center" wrapText="1"/>
    </xf>
    <xf numFmtId="43" fontId="11" fillId="2" borderId="51" xfId="1" applyNumberFormat="1" applyFont="1" applyFill="1" applyBorder="1"/>
    <xf numFmtId="0" fontId="45" fillId="17" borderId="13" xfId="0" applyFont="1" applyFill="1" applyBorder="1" applyAlignment="1">
      <alignment horizontal="right" vertical="center"/>
    </xf>
    <xf numFmtId="0" fontId="11" fillId="2" borderId="0" xfId="0" applyFont="1" applyFill="1" applyAlignment="1">
      <alignment wrapText="1"/>
    </xf>
    <xf numFmtId="170" fontId="11" fillId="0" borderId="0" xfId="1" applyNumberFormat="1" applyFont="1"/>
    <xf numFmtId="0" fontId="45" fillId="18" borderId="13" xfId="0" applyFont="1" applyFill="1" applyBorder="1" applyAlignment="1">
      <alignment horizontal="right" vertical="center"/>
    </xf>
    <xf numFmtId="0" fontId="45" fillId="19" borderId="13" xfId="0" applyFont="1" applyFill="1" applyBorder="1" applyAlignment="1">
      <alignment horizontal="right" vertical="center"/>
    </xf>
    <xf numFmtId="0" fontId="45" fillId="20" borderId="13" xfId="0" applyFont="1" applyFill="1" applyBorder="1" applyAlignment="1">
      <alignment horizontal="right" vertical="center"/>
    </xf>
    <xf numFmtId="4" fontId="11" fillId="0" borderId="0" xfId="0" applyNumberFormat="1" applyFont="1"/>
    <xf numFmtId="171" fontId="50" fillId="0" borderId="0" xfId="0" applyNumberFormat="1" applyFont="1"/>
    <xf numFmtId="171" fontId="44" fillId="0" borderId="9" xfId="4" applyNumberFormat="1" applyFont="1" applyFill="1" applyBorder="1" applyAlignment="1" applyProtection="1">
      <alignment wrapText="1"/>
    </xf>
    <xf numFmtId="0" fontId="44" fillId="2" borderId="47" xfId="0" applyFont="1" applyFill="1" applyBorder="1" applyAlignment="1">
      <alignment horizontal="right" wrapText="1"/>
    </xf>
    <xf numFmtId="167" fontId="11" fillId="2" borderId="0" xfId="2" applyNumberFormat="1" applyFont="1" applyFill="1" applyBorder="1" applyAlignment="1" applyProtection="1">
      <alignment horizontal="center" wrapText="1"/>
    </xf>
    <xf numFmtId="0" fontId="31" fillId="3" borderId="0" xfId="0" applyFont="1" applyFill="1" applyProtection="1">
      <protection locked="0"/>
    </xf>
    <xf numFmtId="0" fontId="0" fillId="2" borderId="0" xfId="0" applyFill="1"/>
    <xf numFmtId="0" fontId="41" fillId="2" borderId="0" xfId="0" applyFont="1" applyFill="1"/>
    <xf numFmtId="0" fontId="41" fillId="0" borderId="0" xfId="0" applyFont="1"/>
    <xf numFmtId="0" fontId="15" fillId="6" borderId="13"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2" xfId="0" applyFont="1" applyFill="1" applyBorder="1" applyAlignment="1">
      <alignment horizontal="center" vertical="center" wrapText="1"/>
    </xf>
    <xf numFmtId="164" fontId="15" fillId="2" borderId="32" xfId="4" applyFont="1" applyFill="1" applyBorder="1" applyAlignment="1" applyProtection="1">
      <alignment horizontal="center" vertical="center" wrapText="1"/>
    </xf>
    <xf numFmtId="164" fontId="15" fillId="2" borderId="33" xfId="4" applyFont="1" applyFill="1" applyBorder="1" applyAlignment="1" applyProtection="1">
      <alignment horizontal="center" vertical="center" wrapText="1"/>
    </xf>
    <xf numFmtId="10" fontId="15" fillId="2" borderId="34" xfId="2" applyNumberFormat="1" applyFont="1" applyFill="1" applyBorder="1" applyAlignment="1" applyProtection="1">
      <alignment horizontal="center" vertical="center" wrapText="1"/>
    </xf>
    <xf numFmtId="43" fontId="11" fillId="0" borderId="0" xfId="0" applyNumberFormat="1" applyFont="1"/>
    <xf numFmtId="0" fontId="11" fillId="2" borderId="13" xfId="0" applyFont="1" applyFill="1" applyBorder="1" applyAlignment="1">
      <alignment wrapText="1"/>
    </xf>
    <xf numFmtId="0" fontId="15" fillId="2" borderId="2" xfId="0" applyFont="1" applyFill="1" applyBorder="1" applyAlignment="1">
      <alignment wrapText="1"/>
    </xf>
    <xf numFmtId="164" fontId="15" fillId="2" borderId="13" xfId="4" applyFont="1" applyFill="1" applyBorder="1" applyAlignment="1" applyProtection="1">
      <alignment horizontal="center" vertical="center" wrapText="1"/>
    </xf>
    <xf numFmtId="164" fontId="15" fillId="2" borderId="1" xfId="4" applyFont="1" applyFill="1" applyBorder="1" applyAlignment="1" applyProtection="1">
      <alignment horizontal="center" vertical="center" wrapText="1"/>
    </xf>
    <xf numFmtId="10" fontId="15" fillId="2" borderId="2" xfId="2" applyNumberFormat="1" applyFont="1" applyFill="1" applyBorder="1" applyAlignment="1" applyProtection="1">
      <alignment horizontal="center" vertical="center" wrapText="1"/>
    </xf>
    <xf numFmtId="0" fontId="42" fillId="2" borderId="0" xfId="0" applyFont="1" applyFill="1"/>
    <xf numFmtId="0" fontId="11" fillId="3" borderId="3"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protection locked="0"/>
    </xf>
    <xf numFmtId="0" fontId="11" fillId="3" borderId="3" xfId="0" applyFont="1" applyFill="1" applyBorder="1" applyAlignment="1" applyProtection="1">
      <alignment vertical="center" wrapText="1"/>
      <protection locked="0"/>
    </xf>
    <xf numFmtId="4" fontId="11" fillId="3" borderId="3" xfId="0" applyNumberFormat="1" applyFont="1" applyFill="1" applyBorder="1" applyAlignment="1" applyProtection="1">
      <alignment horizontal="center"/>
      <protection locked="0"/>
    </xf>
    <xf numFmtId="4" fontId="11" fillId="3" borderId="3" xfId="0" applyNumberFormat="1" applyFont="1" applyFill="1" applyBorder="1" applyAlignment="1" applyProtection="1">
      <alignment horizontal="center" vertical="center"/>
      <protection locked="0"/>
    </xf>
    <xf numFmtId="9" fontId="11" fillId="3" borderId="3" xfId="2" applyFont="1" applyFill="1" applyBorder="1" applyAlignment="1" applyProtection="1">
      <alignment horizontal="center" vertical="center"/>
      <protection locked="0"/>
    </xf>
    <xf numFmtId="9" fontId="11" fillId="3" borderId="3" xfId="0" applyNumberFormat="1" applyFont="1" applyFill="1" applyBorder="1" applyAlignment="1" applyProtection="1">
      <alignment vertical="center" wrapText="1"/>
      <protection locked="0"/>
    </xf>
    <xf numFmtId="0" fontId="11" fillId="5" borderId="0" xfId="0" applyFont="1" applyFill="1" applyAlignment="1">
      <alignment vertical="top"/>
    </xf>
    <xf numFmtId="0" fontId="21" fillId="2" borderId="0" xfId="0" applyFont="1" applyFill="1"/>
    <xf numFmtId="167" fontId="11" fillId="0" borderId="3" xfId="2" applyNumberFormat="1" applyFont="1" applyBorder="1" applyProtection="1"/>
    <xf numFmtId="170" fontId="15" fillId="2" borderId="3" xfId="0" applyNumberFormat="1" applyFont="1" applyFill="1" applyBorder="1" applyAlignment="1">
      <alignment horizontal="center"/>
    </xf>
    <xf numFmtId="0" fontId="11" fillId="0" borderId="3" xfId="0" applyFont="1" applyBorder="1" applyAlignment="1">
      <alignment horizontal="right"/>
    </xf>
    <xf numFmtId="9" fontId="11" fillId="0" borderId="3" xfId="2" applyFont="1" applyBorder="1" applyProtection="1"/>
    <xf numFmtId="9" fontId="15" fillId="2" borderId="3" xfId="0" applyNumberFormat="1" applyFont="1" applyFill="1" applyBorder="1" applyAlignment="1">
      <alignment horizontal="center" wrapText="1"/>
    </xf>
    <xf numFmtId="166" fontId="15" fillId="0" borderId="3" xfId="1" applyNumberFormat="1" applyFont="1" applyBorder="1" applyAlignment="1">
      <alignment horizontal="center"/>
    </xf>
    <xf numFmtId="0" fontId="11" fillId="0" borderId="0" xfId="0" applyFont="1" applyAlignment="1">
      <alignment horizontal="right"/>
    </xf>
    <xf numFmtId="0" fontId="15" fillId="0" borderId="0" xfId="0" applyFont="1" applyAlignment="1">
      <alignment wrapText="1"/>
    </xf>
    <xf numFmtId="0" fontId="11" fillId="5" borderId="0" xfId="0" applyFont="1" applyFill="1" applyAlignment="1">
      <alignment vertical="center" wrapText="1"/>
    </xf>
    <xf numFmtId="165" fontId="51" fillId="21" borderId="0" xfId="0" applyNumberFormat="1" applyFont="1" applyFill="1"/>
    <xf numFmtId="170" fontId="11" fillId="3" borderId="36" xfId="1" applyNumberFormat="1" applyFont="1" applyFill="1" applyBorder="1" applyAlignment="1" applyProtection="1">
      <alignment horizontal="right"/>
      <protection locked="0"/>
    </xf>
    <xf numFmtId="170" fontId="11"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4" fillId="0" borderId="0" xfId="0" applyNumberFormat="1" applyFont="1" applyAlignment="1">
      <alignment horizontal="left"/>
    </xf>
    <xf numFmtId="0" fontId="55" fillId="0" borderId="0" xfId="0" applyFont="1"/>
    <xf numFmtId="0" fontId="56" fillId="0" borderId="0" xfId="0" applyFont="1"/>
    <xf numFmtId="170" fontId="11" fillId="2" borderId="0" xfId="0" applyNumberFormat="1" applyFont="1" applyFill="1"/>
    <xf numFmtId="9" fontId="3" fillId="3" borderId="3" xfId="0" applyNumberFormat="1" applyFont="1" applyFill="1" applyBorder="1" applyAlignment="1" applyProtection="1">
      <alignment horizontal="left" vertical="center"/>
      <protection locked="0"/>
    </xf>
    <xf numFmtId="166" fontId="3" fillId="0" borderId="46" xfId="1" applyNumberFormat="1" applyFont="1" applyBorder="1" applyAlignment="1" applyProtection="1">
      <alignment vertical="center"/>
      <protection locked="0"/>
    </xf>
    <xf numFmtId="165" fontId="52" fillId="21" borderId="0" xfId="6" applyNumberFormat="1" applyFill="1" applyProtection="1">
      <protection hidden="1"/>
    </xf>
    <xf numFmtId="172" fontId="31" fillId="0" borderId="0" xfId="0" applyNumberFormat="1" applyFont="1" applyAlignment="1">
      <alignment wrapText="1"/>
    </xf>
    <xf numFmtId="169" fontId="15" fillId="6" borderId="13" xfId="3" applyFont="1" applyFill="1" applyBorder="1" applyAlignment="1">
      <alignment horizontal="right"/>
    </xf>
    <xf numFmtId="0" fontId="38" fillId="2" borderId="3" xfId="0" applyFont="1" applyFill="1" applyBorder="1" applyAlignment="1">
      <alignment horizontal="right"/>
    </xf>
    <xf numFmtId="166" fontId="38" fillId="0" borderId="3" xfId="1" applyNumberFormat="1" applyFont="1" applyBorder="1" applyAlignment="1" applyProtection="1">
      <alignment horizontal="right" vertical="center"/>
      <protection locked="0"/>
    </xf>
    <xf numFmtId="166" fontId="38" fillId="0" borderId="3" xfId="1" applyNumberFormat="1" applyFont="1" applyBorder="1" applyAlignment="1" applyProtection="1">
      <alignment horizontal="right"/>
      <protection locked="0"/>
    </xf>
    <xf numFmtId="0" fontId="20" fillId="0" borderId="0" xfId="0" applyFont="1" applyAlignment="1">
      <alignment vertical="top" wrapText="1"/>
    </xf>
    <xf numFmtId="0" fontId="11" fillId="0" borderId="0" xfId="0" applyFont="1" applyAlignment="1">
      <alignment wrapText="1"/>
    </xf>
    <xf numFmtId="0" fontId="11" fillId="3" borderId="0" xfId="0" applyFont="1" applyFill="1"/>
    <xf numFmtId="165" fontId="15" fillId="6" borderId="4" xfId="1" applyFont="1" applyFill="1" applyBorder="1" applyAlignment="1">
      <alignment horizontal="right"/>
    </xf>
    <xf numFmtId="170" fontId="15" fillId="2" borderId="1" xfId="0" applyNumberFormat="1" applyFont="1" applyFill="1" applyBorder="1"/>
    <xf numFmtId="166" fontId="20" fillId="2" borderId="1" xfId="4" applyNumberFormat="1" applyFont="1" applyFill="1" applyBorder="1" applyAlignment="1" applyProtection="1">
      <alignment horizontal="right"/>
    </xf>
    <xf numFmtId="4" fontId="15" fillId="15" borderId="3" xfId="0" applyNumberFormat="1" applyFont="1" applyFill="1" applyBorder="1" applyAlignment="1">
      <alignment horizontal="center" vertical="center" wrapText="1"/>
    </xf>
    <xf numFmtId="10" fontId="15" fillId="15" borderId="2" xfId="0" applyNumberFormat="1" applyFont="1" applyFill="1" applyBorder="1" applyAlignment="1">
      <alignment horizontal="center" vertical="center" wrapText="1"/>
    </xf>
    <xf numFmtId="10" fontId="11" fillId="15" borderId="3" xfId="2" applyNumberFormat="1" applyFont="1" applyFill="1" applyBorder="1" applyAlignment="1">
      <alignment horizontal="center" vertical="center" wrapText="1"/>
    </xf>
    <xf numFmtId="0" fontId="3" fillId="2" borderId="1" xfId="0" applyFont="1" applyFill="1" applyBorder="1" applyAlignment="1" applyProtection="1">
      <alignment vertical="center" wrapText="1"/>
      <protection hidden="1"/>
    </xf>
    <xf numFmtId="0" fontId="2" fillId="0" borderId="0" xfId="0" applyFont="1" applyProtection="1">
      <protection hidden="1"/>
    </xf>
    <xf numFmtId="0" fontId="3" fillId="2" borderId="4" xfId="0" applyFont="1" applyFill="1" applyBorder="1" applyAlignment="1" applyProtection="1">
      <alignment horizontal="left" vertical="center"/>
      <protection hidden="1"/>
    </xf>
    <xf numFmtId="0" fontId="3" fillId="2" borderId="0" xfId="0" applyFont="1" applyFill="1" applyAlignment="1" applyProtection="1">
      <alignment horizontal="left" vertical="center"/>
      <protection hidden="1"/>
    </xf>
    <xf numFmtId="0" fontId="3" fillId="2" borderId="7" xfId="0" applyFont="1" applyFill="1" applyBorder="1" applyAlignment="1" applyProtection="1">
      <alignment horizontal="left" vertical="center"/>
      <protection hidden="1"/>
    </xf>
    <xf numFmtId="0" fontId="4" fillId="3" borderId="1" xfId="0" applyFont="1" applyFill="1" applyBorder="1" applyAlignment="1" applyProtection="1">
      <alignment horizontal="center" vertical="center" wrapText="1"/>
      <protection locked="0"/>
    </xf>
    <xf numFmtId="0" fontId="7"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5" fillId="6" borderId="3" xfId="0" applyFont="1" applyFill="1" applyBorder="1" applyAlignment="1">
      <alignment horizontal="center" vertical="center"/>
    </xf>
    <xf numFmtId="0" fontId="10" fillId="5" borderId="0" xfId="0" applyFont="1" applyFill="1" applyAlignment="1">
      <alignment horizontal="left" vertical="top"/>
    </xf>
    <xf numFmtId="0" fontId="57" fillId="5" borderId="0" xfId="0" applyFont="1" applyFill="1" applyAlignment="1">
      <alignment vertical="center"/>
    </xf>
    <xf numFmtId="0" fontId="14" fillId="2" borderId="0" xfId="0" applyFont="1" applyFill="1" applyAlignment="1">
      <alignment horizontal="left"/>
    </xf>
    <xf numFmtId="0" fontId="4" fillId="6" borderId="3" xfId="0" applyFont="1" applyFill="1" applyBorder="1" applyAlignment="1">
      <alignment vertical="center" wrapText="1"/>
    </xf>
    <xf numFmtId="0" fontId="4" fillId="6" borderId="3"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2" fillId="5" borderId="0" xfId="0" applyFont="1" applyFill="1" applyAlignment="1">
      <alignment horizontal="left" vertical="center"/>
    </xf>
    <xf numFmtId="0" fontId="12" fillId="5" borderId="0" xfId="0" applyFont="1" applyFill="1" applyAlignment="1">
      <alignment vertical="center"/>
    </xf>
    <xf numFmtId="0" fontId="38" fillId="2" borderId="13" xfId="0" applyFont="1" applyFill="1" applyBorder="1" applyAlignment="1">
      <alignment horizontal="right"/>
    </xf>
    <xf numFmtId="0" fontId="38" fillId="2" borderId="1" xfId="0" applyFont="1" applyFill="1" applyBorder="1" applyAlignment="1">
      <alignment horizontal="right"/>
    </xf>
    <xf numFmtId="0" fontId="38" fillId="2" borderId="2" xfId="0" applyFont="1" applyFill="1" applyBorder="1" applyAlignment="1">
      <alignment horizontal="right"/>
    </xf>
    <xf numFmtId="0" fontId="11" fillId="2" borderId="3" xfId="0" applyFont="1" applyFill="1" applyBorder="1" applyAlignment="1">
      <alignment horizontal="center" vertical="center" wrapText="1"/>
    </xf>
    <xf numFmtId="0" fontId="15" fillId="6" borderId="3" xfId="0" applyFont="1" applyFill="1" applyBorder="1" applyAlignment="1" applyProtection="1">
      <alignment horizontal="center" vertical="center"/>
      <protection hidden="1"/>
    </xf>
    <xf numFmtId="0" fontId="10" fillId="5" borderId="0" xfId="0" applyFont="1" applyFill="1" applyAlignment="1" applyProtection="1">
      <alignment horizontal="left" vertical="top"/>
      <protection hidden="1"/>
    </xf>
    <xf numFmtId="0" fontId="14" fillId="2" borderId="0" xfId="0" applyFont="1" applyFill="1" applyAlignment="1" applyProtection="1">
      <alignment horizontal="left"/>
      <protection hidden="1"/>
    </xf>
    <xf numFmtId="0" fontId="4" fillId="6" borderId="3" xfId="0" applyFont="1" applyFill="1" applyBorder="1" applyAlignment="1" applyProtection="1">
      <alignment vertical="center" wrapText="1"/>
      <protection hidden="1"/>
    </xf>
    <xf numFmtId="0" fontId="4" fillId="6" borderId="3" xfId="0" applyFont="1" applyFill="1" applyBorder="1" applyAlignment="1" applyProtection="1">
      <alignment horizontal="center" vertical="center" wrapText="1"/>
      <protection hidden="1"/>
    </xf>
    <xf numFmtId="0" fontId="15" fillId="6" borderId="5" xfId="0" applyFont="1" applyFill="1" applyBorder="1" applyAlignment="1" applyProtection="1">
      <alignment horizontal="center" vertical="center" wrapText="1"/>
      <protection hidden="1"/>
    </xf>
    <xf numFmtId="0" fontId="15" fillId="6" borderId="6" xfId="0" applyFont="1" applyFill="1" applyBorder="1" applyAlignment="1" applyProtection="1">
      <alignment horizontal="center" vertical="center" wrapText="1"/>
      <protection hidden="1"/>
    </xf>
    <xf numFmtId="0" fontId="10" fillId="5" borderId="7" xfId="0" applyFont="1" applyFill="1" applyBorder="1" applyAlignment="1">
      <alignment horizontal="left" vertical="top"/>
    </xf>
    <xf numFmtId="0" fontId="14" fillId="2" borderId="7" xfId="0" applyFont="1" applyFill="1" applyBorder="1" applyAlignment="1">
      <alignment horizontal="center" vertical="top"/>
    </xf>
    <xf numFmtId="0" fontId="11" fillId="2" borderId="0" xfId="0" applyFont="1" applyFill="1" applyAlignment="1">
      <alignment horizontal="left"/>
    </xf>
    <xf numFmtId="0" fontId="14" fillId="2" borderId="0" xfId="0" applyFont="1" applyFill="1" applyAlignment="1">
      <alignment horizontal="left" vertical="top"/>
    </xf>
    <xf numFmtId="0" fontId="10" fillId="11" borderId="0" xfId="0" applyFont="1" applyFill="1" applyAlignment="1">
      <alignment horizontal="left" vertical="top"/>
    </xf>
    <xf numFmtId="165" fontId="14" fillId="2" borderId="1" xfId="1" applyFont="1" applyFill="1" applyBorder="1" applyAlignment="1">
      <alignment horizontal="left"/>
    </xf>
    <xf numFmtId="165" fontId="11" fillId="2" borderId="0" xfId="1" applyFont="1" applyFill="1" applyAlignment="1">
      <alignment horizontal="left" vertical="top" wrapText="1"/>
    </xf>
    <xf numFmtId="10" fontId="15" fillId="2" borderId="33" xfId="2" applyNumberFormat="1" applyFont="1" applyFill="1" applyBorder="1" applyAlignment="1" applyProtection="1">
      <alignment horizontal="center"/>
    </xf>
    <xf numFmtId="10" fontId="15" fillId="2" borderId="34" xfId="2" applyNumberFormat="1" applyFont="1" applyFill="1" applyBorder="1" applyAlignment="1" applyProtection="1">
      <alignment horizontal="center"/>
    </xf>
    <xf numFmtId="165" fontId="15" fillId="6" borderId="13" xfId="1" applyFont="1" applyFill="1" applyBorder="1" applyAlignment="1">
      <alignment horizontal="center" vertical="center" wrapText="1"/>
    </xf>
    <xf numFmtId="165" fontId="15" fillId="6" borderId="1" xfId="1" applyFont="1" applyFill="1" applyBorder="1" applyAlignment="1">
      <alignment horizontal="center" vertical="center" wrapText="1"/>
    </xf>
    <xf numFmtId="165" fontId="15" fillId="6" borderId="2" xfId="1" applyFont="1" applyFill="1" applyBorder="1" applyAlignment="1">
      <alignment horizontal="center" vertical="center" wrapText="1"/>
    </xf>
    <xf numFmtId="170" fontId="15" fillId="2" borderId="32" xfId="1" applyNumberFormat="1" applyFont="1" applyFill="1" applyBorder="1" applyAlignment="1">
      <alignment horizontal="center"/>
    </xf>
    <xf numFmtId="170" fontId="15" fillId="2" borderId="33" xfId="1" applyNumberFormat="1" applyFont="1" applyFill="1" applyBorder="1" applyAlignment="1">
      <alignment horizontal="center"/>
    </xf>
    <xf numFmtId="0" fontId="10" fillId="10" borderId="0" xfId="0" applyFont="1" applyFill="1" applyAlignment="1">
      <alignment horizontal="left"/>
    </xf>
    <xf numFmtId="0" fontId="2" fillId="0" borderId="0" xfId="0" applyFont="1" applyAlignment="1">
      <alignment horizontal="left" wrapText="1"/>
    </xf>
    <xf numFmtId="0" fontId="2" fillId="0" borderId="49" xfId="0" applyFont="1" applyBorder="1" applyAlignment="1">
      <alignment horizontal="left" wrapText="1"/>
    </xf>
    <xf numFmtId="0" fontId="2" fillId="0" borderId="50" xfId="0" applyFont="1" applyBorder="1" applyAlignment="1">
      <alignment horizontal="left" vertical="top" wrapText="1"/>
    </xf>
    <xf numFmtId="0" fontId="1" fillId="0" borderId="0" xfId="0" applyFont="1" applyAlignment="1">
      <alignment horizontal="left" wrapText="1"/>
    </xf>
    <xf numFmtId="0" fontId="15" fillId="6" borderId="3"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4" fillId="0" borderId="0" xfId="0" applyFont="1" applyAlignment="1">
      <alignment horizontal="left"/>
    </xf>
    <xf numFmtId="0" fontId="15" fillId="6" borderId="13"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3" borderId="13" xfId="0" applyFont="1" applyFill="1" applyBorder="1" applyAlignment="1" applyProtection="1">
      <alignment horizontal="left" vertical="top" wrapText="1"/>
      <protection locked="0"/>
    </xf>
    <xf numFmtId="0" fontId="11" fillId="3" borderId="1"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1" fillId="3" borderId="13"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left" vertical="center" wrapText="1"/>
      <protection locked="0"/>
    </xf>
    <xf numFmtId="0" fontId="11" fillId="3" borderId="2" xfId="0" applyFont="1" applyFill="1" applyBorder="1" applyAlignment="1" applyProtection="1">
      <alignment horizontal="left" vertical="center" wrapText="1"/>
      <protection locked="0"/>
    </xf>
    <xf numFmtId="0" fontId="15" fillId="0" borderId="13" xfId="0" applyFont="1" applyBorder="1" applyAlignment="1">
      <alignment vertical="center" wrapText="1"/>
    </xf>
    <xf numFmtId="0" fontId="15" fillId="0" borderId="1" xfId="0" applyFont="1" applyBorder="1" applyAlignment="1">
      <alignment vertical="center" wrapText="1"/>
    </xf>
    <xf numFmtId="0" fontId="15" fillId="0" borderId="1" xfId="0" applyFont="1" applyBorder="1" applyAlignment="1">
      <alignment wrapText="1"/>
    </xf>
    <xf numFmtId="0" fontId="15" fillId="0" borderId="2" xfId="0" applyFont="1" applyBorder="1" applyAlignment="1">
      <alignment wrapText="1"/>
    </xf>
    <xf numFmtId="0" fontId="15" fillId="0" borderId="13" xfId="0" applyFont="1" applyBorder="1" applyAlignment="1">
      <alignment horizontal="center" vertical="center" wrapText="1"/>
    </xf>
    <xf numFmtId="0" fontId="11"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40" fillId="14" borderId="13" xfId="0" applyFont="1" applyFill="1" applyBorder="1" applyAlignment="1">
      <alignment horizontal="center" vertical="center"/>
    </xf>
    <xf numFmtId="0" fontId="40" fillId="14" borderId="1" xfId="0" applyFont="1" applyFill="1" applyBorder="1" applyAlignment="1">
      <alignment horizontal="center" vertical="center"/>
    </xf>
    <xf numFmtId="0" fontId="40" fillId="14" borderId="2" xfId="0" applyFont="1" applyFill="1" applyBorder="1" applyAlignment="1">
      <alignment horizontal="center" vertical="center"/>
    </xf>
    <xf numFmtId="0" fontId="15" fillId="0" borderId="13" xfId="0" applyFont="1" applyBorder="1" applyAlignment="1">
      <alignment horizontal="left"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1" fillId="0" borderId="13" xfId="0" applyFont="1" applyBorder="1" applyAlignment="1">
      <alignment horizontal="left" wrapText="1"/>
    </xf>
    <xf numFmtId="0" fontId="11" fillId="0" borderId="2" xfId="0" applyFont="1" applyBorder="1" applyAlignment="1">
      <alignment horizontal="left" wrapText="1"/>
    </xf>
    <xf numFmtId="0" fontId="11" fillId="2" borderId="0" xfId="0" applyFont="1" applyFill="1" applyAlignment="1">
      <alignment vertical="center" wrapText="1"/>
    </xf>
    <xf numFmtId="0" fontId="40" fillId="14" borderId="3" xfId="0" applyFont="1" applyFill="1" applyBorder="1" applyAlignment="1">
      <alignment horizontal="center" vertical="center"/>
    </xf>
    <xf numFmtId="0" fontId="30" fillId="0" borderId="4" xfId="0" applyFont="1" applyBorder="1" applyAlignment="1">
      <alignment horizontal="center" wrapText="1"/>
    </xf>
    <xf numFmtId="0" fontId="31" fillId="0" borderId="4" xfId="0" applyFont="1" applyBorder="1" applyAlignment="1">
      <alignment horizontal="center" wrapText="1"/>
    </xf>
    <xf numFmtId="0" fontId="31" fillId="0" borderId="0" xfId="0" applyFont="1" applyAlignment="1">
      <alignment horizontal="center" wrapText="1"/>
    </xf>
    <xf numFmtId="0" fontId="30" fillId="0" borderId="7" xfId="0" applyFont="1" applyBorder="1" applyAlignment="1">
      <alignment horizontal="center" wrapText="1"/>
    </xf>
    <xf numFmtId="0" fontId="40" fillId="0" borderId="3" xfId="0" applyFont="1" applyBorder="1" applyAlignment="1">
      <alignment horizontal="left" vertical="center" wrapText="1"/>
    </xf>
    <xf numFmtId="0" fontId="15" fillId="0" borderId="13" xfId="0" applyFont="1" applyBorder="1" applyAlignment="1">
      <alignment wrapText="1"/>
    </xf>
    <xf numFmtId="0" fontId="11" fillId="0" borderId="1" xfId="0" applyFont="1" applyBorder="1" applyAlignment="1">
      <alignment wrapText="1"/>
    </xf>
    <xf numFmtId="0" fontId="11" fillId="0" borderId="2" xfId="0" applyFont="1" applyBorder="1" applyAlignment="1">
      <alignment wrapText="1"/>
    </xf>
    <xf numFmtId="0" fontId="15" fillId="14" borderId="13" xfId="0" applyFont="1" applyFill="1" applyBorder="1" applyAlignment="1">
      <alignment horizontal="center" vertical="center" wrapText="1"/>
    </xf>
    <xf numFmtId="0" fontId="15" fillId="14" borderId="2" xfId="0" applyFont="1" applyFill="1" applyBorder="1" applyAlignment="1">
      <alignment horizontal="center" vertical="center" wrapText="1"/>
    </xf>
    <xf numFmtId="0" fontId="11" fillId="15" borderId="13" xfId="0" applyFont="1" applyFill="1" applyBorder="1" applyAlignment="1">
      <alignment horizontal="left" vertical="center" wrapText="1"/>
    </xf>
    <xf numFmtId="0" fontId="11" fillId="15" borderId="2" xfId="0" applyFont="1" applyFill="1" applyBorder="1" applyAlignment="1">
      <alignment horizontal="left" vertical="center" wrapText="1"/>
    </xf>
    <xf numFmtId="0" fontId="15" fillId="14" borderId="3" xfId="0" applyFont="1" applyFill="1" applyBorder="1" applyAlignment="1">
      <alignment horizontal="center" vertical="center" wrapText="1"/>
    </xf>
    <xf numFmtId="0" fontId="15" fillId="14" borderId="41" xfId="0" applyFont="1" applyFill="1" applyBorder="1" applyAlignment="1">
      <alignment horizontal="center" vertical="center" wrapText="1"/>
    </xf>
    <xf numFmtId="0" fontId="15" fillId="14" borderId="8" xfId="0" applyFont="1" applyFill="1" applyBorder="1" applyAlignment="1">
      <alignment horizontal="center" vertical="center" wrapText="1"/>
    </xf>
    <xf numFmtId="0" fontId="15" fillId="14" borderId="11" xfId="0" applyFont="1" applyFill="1" applyBorder="1" applyAlignment="1">
      <alignment horizontal="center" vertical="center" wrapText="1"/>
    </xf>
    <xf numFmtId="0" fontId="15" fillId="14" borderId="12" xfId="0" applyFont="1" applyFill="1" applyBorder="1" applyAlignment="1">
      <alignment horizontal="center" vertical="center" wrapText="1"/>
    </xf>
    <xf numFmtId="0" fontId="11" fillId="14" borderId="13"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20" fillId="0" borderId="0" xfId="0" applyFont="1" applyAlignment="1">
      <alignment vertical="top" wrapText="1"/>
    </xf>
    <xf numFmtId="0" fontId="11" fillId="0" borderId="0" xfId="0" applyFont="1" applyAlignment="1">
      <alignment wrapText="1"/>
    </xf>
    <xf numFmtId="0" fontId="15" fillId="0" borderId="0" xfId="0" applyFont="1" applyAlignment="1">
      <alignment horizontal="left" vertical="top" wrapText="1"/>
    </xf>
    <xf numFmtId="0" fontId="11" fillId="15" borderId="13" xfId="0" applyFont="1" applyFill="1" applyBorder="1" applyAlignment="1">
      <alignment horizontal="center" vertical="center" wrapText="1"/>
    </xf>
    <xf numFmtId="0" fontId="11" fillId="15" borderId="2" xfId="0" applyFont="1" applyFill="1" applyBorder="1" applyAlignment="1">
      <alignment horizontal="center" vertical="center" wrapText="1"/>
    </xf>
    <xf numFmtId="0" fontId="31" fillId="0" borderId="3" xfId="0" applyFont="1" applyBorder="1" applyAlignment="1">
      <alignment horizontal="center" vertical="center" wrapText="1"/>
    </xf>
    <xf numFmtId="0" fontId="40" fillId="14" borderId="41" xfId="0" applyFont="1" applyFill="1" applyBorder="1" applyAlignment="1">
      <alignment horizontal="center" vertical="center" wrapText="1"/>
    </xf>
    <xf numFmtId="0" fontId="40" fillId="14" borderId="8" xfId="0" applyFont="1" applyFill="1" applyBorder="1" applyAlignment="1">
      <alignment horizontal="center" vertical="center" wrapText="1"/>
    </xf>
    <xf numFmtId="0" fontId="40" fillId="14" borderId="11" xfId="0" applyFont="1" applyFill="1" applyBorder="1" applyAlignment="1">
      <alignment horizontal="center" vertical="center" wrapText="1"/>
    </xf>
    <xf numFmtId="0" fontId="40" fillId="14" borderId="12" xfId="0" applyFont="1" applyFill="1" applyBorder="1" applyAlignment="1">
      <alignment horizontal="center" vertical="center" wrapText="1"/>
    </xf>
    <xf numFmtId="0" fontId="31" fillId="0" borderId="13" xfId="0" applyFont="1" applyBorder="1" applyAlignment="1">
      <alignment horizontal="left" vertical="center" wrapText="1"/>
    </xf>
    <xf numFmtId="0" fontId="31" fillId="0" borderId="2" xfId="0" applyFont="1" applyBorder="1" applyAlignment="1">
      <alignment horizontal="left" vertical="center" wrapText="1"/>
    </xf>
    <xf numFmtId="0" fontId="40" fillId="14" borderId="3" xfId="0" applyFont="1" applyFill="1" applyBorder="1" applyAlignment="1">
      <alignment horizontal="center" vertical="center" wrapText="1"/>
    </xf>
    <xf numFmtId="0" fontId="30" fillId="14" borderId="13" xfId="0" applyFont="1" applyFill="1" applyBorder="1" applyAlignment="1">
      <alignment horizontal="center" vertical="center" wrapText="1"/>
    </xf>
    <xf numFmtId="0" fontId="30" fillId="14"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40" fillId="0" borderId="41" xfId="0" applyFont="1" applyBorder="1" applyAlignment="1">
      <alignment horizontal="left" vertical="center" wrapText="1"/>
    </xf>
    <xf numFmtId="0" fontId="40" fillId="0" borderId="4" xfId="0" applyFont="1" applyBorder="1" applyAlignment="1">
      <alignment horizontal="left" vertical="center" wrapText="1"/>
    </xf>
    <xf numFmtId="0" fontId="40" fillId="0" borderId="8" xfId="0" applyFont="1" applyBorder="1" applyAlignment="1">
      <alignment horizontal="left" vertical="center" wrapText="1"/>
    </xf>
    <xf numFmtId="0" fontId="40" fillId="0" borderId="11" xfId="0" applyFont="1" applyBorder="1" applyAlignment="1">
      <alignment horizontal="left" vertical="center" wrapText="1"/>
    </xf>
    <xf numFmtId="0" fontId="40" fillId="0" borderId="7" xfId="0" applyFont="1" applyBorder="1" applyAlignment="1">
      <alignment horizontal="left" vertical="center" wrapText="1"/>
    </xf>
    <xf numFmtId="0" fontId="40" fillId="0" borderId="12" xfId="0" applyFont="1" applyBorder="1" applyAlignment="1">
      <alignment horizontal="left" vertical="center" wrapText="1"/>
    </xf>
    <xf numFmtId="0" fontId="31" fillId="0" borderId="1" xfId="0" applyFont="1" applyBorder="1" applyAlignment="1">
      <alignment horizontal="left" vertical="top" wrapText="1"/>
    </xf>
    <xf numFmtId="0" fontId="31" fillId="0" borderId="3" xfId="0" applyFont="1" applyBorder="1" applyAlignment="1">
      <alignment horizontal="left" vertical="center" wrapText="1"/>
    </xf>
    <xf numFmtId="0" fontId="40" fillId="0" borderId="3" xfId="0" applyFont="1" applyBorder="1" applyAlignment="1">
      <alignment horizontal="center" vertical="center" wrapText="1"/>
    </xf>
    <xf numFmtId="0" fontId="11" fillId="2" borderId="13"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31">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ill>
        <patternFill>
          <bgColor rgb="FFFF0000"/>
        </patternFill>
      </fill>
    </dxf>
    <dxf>
      <fill>
        <patternFill>
          <bgColor rgb="FFFF0000"/>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10</xdr:col>
      <xdr:colOff>11907</xdr:colOff>
      <xdr:row>1</xdr:row>
      <xdr:rowOff>59532</xdr:rowOff>
    </xdr:from>
    <xdr:to>
      <xdr:col>18</xdr:col>
      <xdr:colOff>869155</xdr:colOff>
      <xdr:row>3</xdr:row>
      <xdr:rowOff>214313</xdr:rowOff>
    </xdr:to>
    <xdr:sp macro="" textlink="">
      <xdr:nvSpPr>
        <xdr:cNvPr id="3" name="Rectangle 2">
          <a:extLst>
            <a:ext uri="{FF2B5EF4-FFF2-40B4-BE49-F238E27FC236}">
              <a16:creationId xmlns:a16="http://schemas.microsoft.com/office/drawing/2014/main" id="{74360BFB-05A7-4EEE-9C83-FAD9D0947317}"/>
            </a:ext>
          </a:extLst>
        </xdr:cNvPr>
        <xdr:cNvSpPr/>
      </xdr:nvSpPr>
      <xdr:spPr>
        <a:xfrm>
          <a:off x="11882438" y="404813"/>
          <a:ext cx="8108155" cy="559594"/>
        </a:xfrm>
        <a:prstGeom prst="rect">
          <a:avLst/>
        </a:prstGeom>
        <a:solidFill>
          <a:sysClr val="window" lastClr="FFFFFF"/>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11906</xdr:colOff>
      <xdr:row>1</xdr:row>
      <xdr:rowOff>83344</xdr:rowOff>
    </xdr:from>
    <xdr:to>
      <xdr:col>27</xdr:col>
      <xdr:colOff>0</xdr:colOff>
      <xdr:row>3</xdr:row>
      <xdr:rowOff>84667</xdr:rowOff>
    </xdr:to>
    <xdr:sp macro="" textlink="">
      <xdr:nvSpPr>
        <xdr:cNvPr id="2" name="Rectangle 1">
          <a:extLst>
            <a:ext uri="{FF2B5EF4-FFF2-40B4-BE49-F238E27FC236}">
              <a16:creationId xmlns:a16="http://schemas.microsoft.com/office/drawing/2014/main" id="{E6B57C43-F3FC-1143-B746-34DE2EDAB74C}"/>
            </a:ext>
          </a:extLst>
        </xdr:cNvPr>
        <xdr:cNvSpPr/>
      </xdr:nvSpPr>
      <xdr:spPr>
        <a:xfrm>
          <a:off x="11801739" y="422011"/>
          <a:ext cx="14931761" cy="466989"/>
        </a:xfrm>
        <a:prstGeom prst="rect">
          <a:avLst/>
        </a:prstGeom>
        <a:solidFill>
          <a:sysClr val="window" lastClr="FFFFFF"/>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11906</xdr:colOff>
      <xdr:row>1</xdr:row>
      <xdr:rowOff>107157</xdr:rowOff>
    </xdr:from>
    <xdr:to>
      <xdr:col>18</xdr:col>
      <xdr:colOff>869154</xdr:colOff>
      <xdr:row>3</xdr:row>
      <xdr:rowOff>261938</xdr:rowOff>
    </xdr:to>
    <xdr:sp macro="" textlink="">
      <xdr:nvSpPr>
        <xdr:cNvPr id="3" name="Rectangle 2">
          <a:extLst>
            <a:ext uri="{FF2B5EF4-FFF2-40B4-BE49-F238E27FC236}">
              <a16:creationId xmlns:a16="http://schemas.microsoft.com/office/drawing/2014/main" id="{8FC02C83-1456-4327-85C3-4C44400FE99F}"/>
            </a:ext>
          </a:extLst>
        </xdr:cNvPr>
        <xdr:cNvSpPr/>
      </xdr:nvSpPr>
      <xdr:spPr>
        <a:xfrm>
          <a:off x="11882437" y="452438"/>
          <a:ext cx="8108155" cy="559594"/>
        </a:xfrm>
        <a:prstGeom prst="rect">
          <a:avLst/>
        </a:prstGeom>
        <a:solidFill>
          <a:sysClr val="window" lastClr="FFFFFF"/>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11907</xdr:colOff>
      <xdr:row>1</xdr:row>
      <xdr:rowOff>35720</xdr:rowOff>
    </xdr:from>
    <xdr:to>
      <xdr:col>27</xdr:col>
      <xdr:colOff>264583</xdr:colOff>
      <xdr:row>3</xdr:row>
      <xdr:rowOff>52918</xdr:rowOff>
    </xdr:to>
    <xdr:sp macro="" textlink="">
      <xdr:nvSpPr>
        <xdr:cNvPr id="3" name="Rectangle 2">
          <a:extLst>
            <a:ext uri="{FF2B5EF4-FFF2-40B4-BE49-F238E27FC236}">
              <a16:creationId xmlns:a16="http://schemas.microsoft.com/office/drawing/2014/main" id="{60DCA9F9-A2F2-47EB-8E8B-489B295C1B9D}"/>
            </a:ext>
          </a:extLst>
        </xdr:cNvPr>
        <xdr:cNvSpPr/>
      </xdr:nvSpPr>
      <xdr:spPr>
        <a:xfrm>
          <a:off x="11801740" y="374387"/>
          <a:ext cx="15196343" cy="514614"/>
        </a:xfrm>
        <a:prstGeom prst="rect">
          <a:avLst/>
        </a:prstGeom>
        <a:solidFill>
          <a:sysClr val="window" lastClr="FFFFFF"/>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G11" sqref="G11"/>
    </sheetView>
  </sheetViews>
  <sheetFormatPr defaultColWidth="9.140625" defaultRowHeight="15" x14ac:dyDescent="0.25"/>
  <cols>
    <col min="1" max="1" width="33.85546875" style="141" bestFit="1" customWidth="1"/>
    <col min="2" max="3" width="9.140625" style="141"/>
    <col min="4" max="4" width="14.28515625" style="141" customWidth="1"/>
    <col min="5" max="6" width="9.140625" style="141"/>
    <col min="7" max="7" width="27.7109375" style="141" customWidth="1"/>
    <col min="8" max="8" width="13.5703125" style="141" customWidth="1"/>
    <col min="9" max="9" width="9.140625" style="141"/>
    <col min="10" max="10" width="34.5703125" style="141" customWidth="1"/>
    <col min="11" max="11" width="9.140625" style="141"/>
    <col min="12" max="12" width="30.85546875" style="141" customWidth="1"/>
    <col min="13" max="13" width="9.140625" style="141"/>
    <col min="14" max="14" width="19.5703125" style="141" customWidth="1"/>
    <col min="15" max="17" width="9.140625" style="141"/>
    <col min="18" max="18" width="15.85546875" style="141" customWidth="1"/>
    <col min="19" max="19" width="9.140625" style="141"/>
    <col min="20" max="20" width="15.28515625" style="141" customWidth="1"/>
    <col min="21" max="16384" width="9.140625" style="141"/>
  </cols>
  <sheetData>
    <row r="1" spans="1:20" ht="26.25" x14ac:dyDescent="0.25">
      <c r="A1" s="142" t="s">
        <v>0</v>
      </c>
      <c r="C1" s="142" t="s">
        <v>1</v>
      </c>
      <c r="D1" s="142" t="s">
        <v>2</v>
      </c>
      <c r="E1" s="142" t="s">
        <v>3</v>
      </c>
      <c r="G1" s="142" t="s">
        <v>4</v>
      </c>
      <c r="H1" s="142" t="s">
        <v>5</v>
      </c>
      <c r="J1" s="143" t="s">
        <v>6</v>
      </c>
      <c r="K1" s="523"/>
      <c r="L1" s="143" t="s">
        <v>7</v>
      </c>
      <c r="N1" s="143" t="s">
        <v>8</v>
      </c>
      <c r="P1" s="143" t="s">
        <v>9</v>
      </c>
      <c r="R1" s="143" t="s">
        <v>10</v>
      </c>
      <c r="T1" s="143" t="s">
        <v>11</v>
      </c>
    </row>
    <row r="2" spans="1:20" x14ac:dyDescent="0.25">
      <c r="A2" s="144"/>
      <c r="C2" s="144"/>
      <c r="D2" s="144"/>
      <c r="E2" s="144"/>
      <c r="G2" s="144" t="s">
        <v>12</v>
      </c>
      <c r="H2" s="141">
        <v>30</v>
      </c>
      <c r="R2" s="144"/>
    </row>
    <row r="3" spans="1:20" x14ac:dyDescent="0.25">
      <c r="A3" s="141" t="s">
        <v>13</v>
      </c>
      <c r="C3" s="141">
        <v>1</v>
      </c>
      <c r="D3" s="144" t="s">
        <v>14</v>
      </c>
      <c r="E3" s="141">
        <v>2019</v>
      </c>
      <c r="G3" s="144" t="s">
        <v>15</v>
      </c>
      <c r="H3" s="141">
        <v>30</v>
      </c>
      <c r="I3" s="141">
        <v>1</v>
      </c>
      <c r="J3" s="145" t="s">
        <v>16</v>
      </c>
      <c r="L3" s="141" t="s">
        <v>17</v>
      </c>
      <c r="N3" s="146">
        <v>1</v>
      </c>
      <c r="P3" s="141" t="s">
        <v>18</v>
      </c>
      <c r="R3" s="144" t="s">
        <v>19</v>
      </c>
      <c r="T3" s="146">
        <v>0.1</v>
      </c>
    </row>
    <row r="4" spans="1:20" x14ac:dyDescent="0.25">
      <c r="A4" s="141" t="s">
        <v>20</v>
      </c>
      <c r="C4" s="141">
        <v>2</v>
      </c>
      <c r="D4" s="144" t="s">
        <v>21</v>
      </c>
      <c r="E4" s="141">
        <v>2020</v>
      </c>
      <c r="G4" s="144" t="s">
        <v>22</v>
      </c>
      <c r="H4" s="147" t="s">
        <v>23</v>
      </c>
      <c r="I4" s="141">
        <v>2</v>
      </c>
      <c r="J4" s="145"/>
      <c r="L4" s="141" t="s">
        <v>24</v>
      </c>
      <c r="N4" s="146">
        <v>0.85</v>
      </c>
      <c r="R4" s="144" t="s">
        <v>25</v>
      </c>
      <c r="T4" s="146">
        <v>0.15</v>
      </c>
    </row>
    <row r="5" spans="1:20" x14ac:dyDescent="0.25">
      <c r="A5" s="141" t="s">
        <v>26</v>
      </c>
      <c r="C5" s="141">
        <v>3</v>
      </c>
      <c r="D5" s="144" t="s">
        <v>27</v>
      </c>
      <c r="E5" s="141">
        <v>2021</v>
      </c>
      <c r="G5" s="144" t="s">
        <v>28</v>
      </c>
      <c r="H5" s="147" t="s">
        <v>23</v>
      </c>
      <c r="I5" s="141">
        <v>3</v>
      </c>
      <c r="J5" s="145" t="s">
        <v>29</v>
      </c>
      <c r="L5" s="141" t="s">
        <v>30</v>
      </c>
      <c r="N5" s="146">
        <v>0.55000000000000004</v>
      </c>
      <c r="T5" s="146">
        <v>0.2</v>
      </c>
    </row>
    <row r="6" spans="1:20" ht="29.25" customHeight="1" x14ac:dyDescent="0.25">
      <c r="A6" s="141" t="s">
        <v>31</v>
      </c>
      <c r="C6" s="141">
        <v>4</v>
      </c>
      <c r="D6" s="144" t="s">
        <v>32</v>
      </c>
      <c r="E6" s="141">
        <v>2022</v>
      </c>
      <c r="G6" s="144" t="s">
        <v>33</v>
      </c>
      <c r="H6" s="141">
        <v>25</v>
      </c>
      <c r="J6" s="145"/>
      <c r="N6" s="146">
        <v>0.5</v>
      </c>
      <c r="T6" s="146">
        <v>0.25</v>
      </c>
    </row>
    <row r="7" spans="1:20" x14ac:dyDescent="0.25">
      <c r="A7" s="141" t="s">
        <v>34</v>
      </c>
      <c r="C7" s="141">
        <v>5</v>
      </c>
      <c r="D7" s="144" t="s">
        <v>35</v>
      </c>
      <c r="E7" s="141">
        <v>2023</v>
      </c>
      <c r="G7" s="144" t="s">
        <v>36</v>
      </c>
      <c r="H7" s="147" t="s">
        <v>23</v>
      </c>
      <c r="J7" s="145"/>
      <c r="N7" s="146">
        <v>0.45</v>
      </c>
      <c r="T7" s="146">
        <v>0.3</v>
      </c>
    </row>
    <row r="8" spans="1:20" x14ac:dyDescent="0.25">
      <c r="A8" s="141" t="s">
        <v>37</v>
      </c>
      <c r="C8" s="141">
        <v>6</v>
      </c>
      <c r="D8" s="144" t="s">
        <v>38</v>
      </c>
      <c r="E8" s="141">
        <v>2024</v>
      </c>
      <c r="G8" s="144" t="s">
        <v>39</v>
      </c>
      <c r="H8" s="147" t="s">
        <v>40</v>
      </c>
      <c r="I8" s="141">
        <v>1</v>
      </c>
      <c r="J8" s="145" t="s">
        <v>466</v>
      </c>
      <c r="N8" s="146">
        <v>0</v>
      </c>
      <c r="T8" s="146"/>
    </row>
    <row r="9" spans="1:20" x14ac:dyDescent="0.25">
      <c r="A9" s="141" t="s">
        <v>41</v>
      </c>
      <c r="C9" s="141">
        <v>7</v>
      </c>
      <c r="D9" s="144" t="s">
        <v>42</v>
      </c>
      <c r="E9" s="141">
        <v>2025</v>
      </c>
      <c r="G9" s="144" t="s">
        <v>43</v>
      </c>
      <c r="H9" s="147" t="s">
        <v>40</v>
      </c>
      <c r="I9" s="141">
        <v>2</v>
      </c>
      <c r="J9" s="145"/>
    </row>
    <row r="10" spans="1:20" x14ac:dyDescent="0.25">
      <c r="A10" s="141" t="s">
        <v>44</v>
      </c>
      <c r="C10" s="141">
        <v>8</v>
      </c>
      <c r="D10" s="144" t="s">
        <v>45</v>
      </c>
      <c r="E10" s="141">
        <v>2026</v>
      </c>
      <c r="G10" s="144" t="s">
        <v>46</v>
      </c>
      <c r="H10" s="147" t="s">
        <v>47</v>
      </c>
      <c r="I10" s="141">
        <v>3</v>
      </c>
      <c r="J10" s="145" t="s">
        <v>29</v>
      </c>
    </row>
    <row r="11" spans="1:20" x14ac:dyDescent="0.25">
      <c r="A11" s="141" t="s">
        <v>48</v>
      </c>
      <c r="C11" s="141">
        <v>9</v>
      </c>
      <c r="D11" s="144" t="s">
        <v>49</v>
      </c>
      <c r="E11" s="141">
        <v>2027</v>
      </c>
      <c r="G11" s="144" t="s">
        <v>50</v>
      </c>
      <c r="H11" s="147" t="s">
        <v>40</v>
      </c>
    </row>
    <row r="12" spans="1:20" x14ac:dyDescent="0.25">
      <c r="A12" s="141" t="s">
        <v>51</v>
      </c>
      <c r="C12" s="141">
        <v>10</v>
      </c>
      <c r="D12" s="144" t="s">
        <v>52</v>
      </c>
      <c r="E12" s="141">
        <v>2028</v>
      </c>
      <c r="G12" s="144" t="s">
        <v>53</v>
      </c>
      <c r="H12" s="148" t="s">
        <v>54</v>
      </c>
    </row>
    <row r="13" spans="1:20" x14ac:dyDescent="0.25">
      <c r="A13" s="141" t="s">
        <v>55</v>
      </c>
      <c r="C13" s="141">
        <v>11</v>
      </c>
      <c r="D13" s="144" t="s">
        <v>56</v>
      </c>
      <c r="E13" s="141">
        <v>2029</v>
      </c>
    </row>
    <row r="14" spans="1:20" x14ac:dyDescent="0.25">
      <c r="A14" s="141" t="s">
        <v>57</v>
      </c>
      <c r="C14" s="141">
        <v>12</v>
      </c>
      <c r="D14" s="144" t="s">
        <v>58</v>
      </c>
      <c r="E14" s="141">
        <v>2030</v>
      </c>
    </row>
    <row r="15" spans="1:20" x14ac:dyDescent="0.25">
      <c r="A15" s="141" t="s">
        <v>59</v>
      </c>
      <c r="C15" s="141">
        <v>13</v>
      </c>
    </row>
    <row r="16" spans="1:20" x14ac:dyDescent="0.25">
      <c r="A16" s="141" t="s">
        <v>60</v>
      </c>
      <c r="C16" s="141">
        <v>14</v>
      </c>
    </row>
    <row r="17" spans="1:3" x14ac:dyDescent="0.25">
      <c r="A17" s="141" t="s">
        <v>61</v>
      </c>
      <c r="C17" s="141">
        <v>15</v>
      </c>
    </row>
    <row r="18" spans="1:3" x14ac:dyDescent="0.25">
      <c r="A18" s="141" t="s">
        <v>62</v>
      </c>
      <c r="C18" s="141">
        <v>16</v>
      </c>
    </row>
    <row r="19" spans="1:3" x14ac:dyDescent="0.25">
      <c r="A19" s="141" t="s">
        <v>63</v>
      </c>
      <c r="C19" s="141">
        <v>17</v>
      </c>
    </row>
    <row r="20" spans="1:3" x14ac:dyDescent="0.25">
      <c r="A20" s="141" t="s">
        <v>64</v>
      </c>
      <c r="C20" s="141">
        <v>18</v>
      </c>
    </row>
    <row r="21" spans="1:3" x14ac:dyDescent="0.25">
      <c r="A21" s="141" t="s">
        <v>65</v>
      </c>
      <c r="C21" s="141">
        <v>19</v>
      </c>
    </row>
    <row r="22" spans="1:3" x14ac:dyDescent="0.25">
      <c r="A22" s="141" t="s">
        <v>66</v>
      </c>
      <c r="C22" s="141">
        <v>20</v>
      </c>
    </row>
    <row r="23" spans="1:3" x14ac:dyDescent="0.25">
      <c r="A23" s="141" t="s">
        <v>67</v>
      </c>
      <c r="C23" s="141">
        <v>21</v>
      </c>
    </row>
    <row r="24" spans="1:3" x14ac:dyDescent="0.25">
      <c r="A24" s="141" t="s">
        <v>68</v>
      </c>
      <c r="C24" s="141">
        <v>22</v>
      </c>
    </row>
    <row r="25" spans="1:3" x14ac:dyDescent="0.25">
      <c r="A25" s="141" t="s">
        <v>69</v>
      </c>
      <c r="C25" s="141">
        <v>23</v>
      </c>
    </row>
    <row r="26" spans="1:3" x14ac:dyDescent="0.25">
      <c r="A26" s="141" t="s">
        <v>70</v>
      </c>
      <c r="C26" s="141">
        <v>24</v>
      </c>
    </row>
    <row r="27" spans="1:3" x14ac:dyDescent="0.25">
      <c r="A27" s="141" t="s">
        <v>71</v>
      </c>
      <c r="C27" s="141">
        <v>25</v>
      </c>
    </row>
    <row r="28" spans="1:3" x14ac:dyDescent="0.25">
      <c r="A28" s="141" t="s">
        <v>72</v>
      </c>
      <c r="C28" s="141">
        <v>26</v>
      </c>
    </row>
    <row r="29" spans="1:3" x14ac:dyDescent="0.25">
      <c r="A29" s="141" t="s">
        <v>73</v>
      </c>
      <c r="C29" s="141">
        <v>27</v>
      </c>
    </row>
    <row r="30" spans="1:3" x14ac:dyDescent="0.25">
      <c r="A30" s="141" t="s">
        <v>74</v>
      </c>
      <c r="C30" s="141">
        <v>28</v>
      </c>
    </row>
    <row r="31" spans="1:3" x14ac:dyDescent="0.25">
      <c r="A31" s="141" t="s">
        <v>75</v>
      </c>
      <c r="C31" s="141">
        <v>29</v>
      </c>
    </row>
    <row r="32" spans="1:3" x14ac:dyDescent="0.25">
      <c r="A32" s="141" t="s">
        <v>76</v>
      </c>
      <c r="C32" s="141">
        <v>30</v>
      </c>
    </row>
    <row r="33" spans="1:3" x14ac:dyDescent="0.25">
      <c r="A33" s="141" t="s">
        <v>77</v>
      </c>
      <c r="C33" s="141">
        <v>31</v>
      </c>
    </row>
    <row r="34" spans="1:3" x14ac:dyDescent="0.25">
      <c r="A34" s="141" t="s">
        <v>78</v>
      </c>
    </row>
    <row r="35" spans="1:3" x14ac:dyDescent="0.25">
      <c r="A35" s="141" t="s">
        <v>79</v>
      </c>
    </row>
    <row r="36" spans="1:3" x14ac:dyDescent="0.25">
      <c r="A36" s="141" t="s">
        <v>80</v>
      </c>
    </row>
    <row r="37" spans="1:3" x14ac:dyDescent="0.25">
      <c r="A37" s="141" t="s">
        <v>81</v>
      </c>
    </row>
    <row r="38" spans="1:3" x14ac:dyDescent="0.25">
      <c r="A38" s="141" t="s">
        <v>82</v>
      </c>
    </row>
    <row r="39" spans="1:3" x14ac:dyDescent="0.25">
      <c r="A39" s="141" t="s">
        <v>83</v>
      </c>
    </row>
    <row r="40" spans="1:3" x14ac:dyDescent="0.25">
      <c r="A40" s="141" t="s">
        <v>84</v>
      </c>
    </row>
    <row r="41" spans="1:3" x14ac:dyDescent="0.25">
      <c r="A41" s="141" t="s">
        <v>85</v>
      </c>
    </row>
    <row r="42" spans="1:3" x14ac:dyDescent="0.25">
      <c r="A42" s="141" t="s">
        <v>86</v>
      </c>
    </row>
    <row r="43" spans="1:3" x14ac:dyDescent="0.25">
      <c r="A43" s="141" t="s">
        <v>87</v>
      </c>
    </row>
    <row r="44" spans="1:3" x14ac:dyDescent="0.25">
      <c r="A44" s="141" t="s">
        <v>88</v>
      </c>
    </row>
    <row r="45" spans="1:3" x14ac:dyDescent="0.25">
      <c r="A45" s="141" t="s">
        <v>89</v>
      </c>
    </row>
  </sheetData>
  <sheetProtection algorithmName="SHA-512" hashValue="iRsscVTMQMsKtHLPTVy6CBQvauC+4eT1WGqRfXf2ZMELVKDPfDMUvEjI/JnMZ/WFAu+czp5DA34+/qpYF/NE8g==" saltValue="mlaSCpn3FTMxu/+7JK06RQ=="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B21" sqref="B21"/>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174</v>
      </c>
      <c r="B1" s="531"/>
      <c r="C1" s="495"/>
      <c r="D1" s="538" t="s">
        <v>175</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164</v>
      </c>
      <c r="C3" s="99"/>
      <c r="D3" s="100"/>
      <c r="E3" s="100"/>
      <c r="F3" s="100"/>
      <c r="G3" s="511" t="s">
        <v>165</v>
      </c>
      <c r="H3" s="189"/>
      <c r="I3" s="100"/>
      <c r="J3" s="100"/>
      <c r="K3" s="540" t="s">
        <v>166</v>
      </c>
      <c r="L3" s="541"/>
      <c r="M3" s="541"/>
      <c r="N3" s="542"/>
      <c r="O3" s="505"/>
      <c r="P3" s="496" t="s">
        <v>102</v>
      </c>
    </row>
    <row r="4" spans="1:69" ht="24.95" customHeight="1" x14ac:dyDescent="0.35">
      <c r="A4" s="533" t="s">
        <v>120</v>
      </c>
      <c r="B4" s="533"/>
      <c r="C4" s="533"/>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34" t="s">
        <v>121</v>
      </c>
      <c r="B5" s="535" t="s">
        <v>122</v>
      </c>
      <c r="C5" s="536" t="s">
        <v>123</v>
      </c>
      <c r="D5" s="530" t="s">
        <v>124</v>
      </c>
      <c r="E5" s="530"/>
      <c r="F5" s="530" t="s">
        <v>125</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t="str">
        <f>IF(OR(N5&gt;='Dati par projektu'!$C$17,N5="X"),"X",N5+1)</f>
        <v>X</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126</v>
      </c>
      <c r="C6" s="537"/>
      <c r="D6" s="135" t="s">
        <v>127</v>
      </c>
      <c r="E6" s="135"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x14ac:dyDescent="0.2">
      <c r="A7" s="8">
        <v>1</v>
      </c>
      <c r="B7" s="9" t="s">
        <v>131</v>
      </c>
      <c r="C7" s="185">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132</v>
      </c>
      <c r="C8" s="3"/>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133</v>
      </c>
      <c r="C9" s="3"/>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134</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135</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3"/>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137</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138</v>
      </c>
      <c r="B14" s="12" t="s">
        <v>153</v>
      </c>
      <c r="C14" s="185">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139</v>
      </c>
      <c r="B15" s="12" t="s">
        <v>154</v>
      </c>
      <c r="C15" s="185">
        <v>0.85</v>
      </c>
      <c r="D15" s="28">
        <f t="shared" si="2"/>
        <v>0</v>
      </c>
      <c r="E15" s="487" t="e">
        <f t="shared" si="0"/>
        <v>#DIV/0!</v>
      </c>
      <c r="F15" s="27">
        <f t="shared" ref="F15:G23" si="5">ROUND(H15+J15+L15+N15+P15+R15+T15+V15+X15,2)</f>
        <v>0</v>
      </c>
      <c r="G15" s="27">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140</v>
      </c>
      <c r="C16" s="185">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141</v>
      </c>
      <c r="C17" s="185">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142</v>
      </c>
      <c r="C18" s="185">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155</v>
      </c>
      <c r="C19" s="185">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156</v>
      </c>
      <c r="C20" s="185">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145</v>
      </c>
      <c r="C21" s="185">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146</v>
      </c>
      <c r="C22" s="185">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147</v>
      </c>
      <c r="C23" s="185">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9"/>
      <c r="B24" s="9" t="s">
        <v>148</v>
      </c>
      <c r="C24" s="186">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150</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89"/>
      <c r="B27" s="9" t="s">
        <v>157</v>
      </c>
      <c r="C27" s="491"/>
      <c r="D27" s="13"/>
      <c r="E27" s="490"/>
      <c r="F27" s="492"/>
      <c r="G27" s="492"/>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89"/>
      <c r="B28" s="9" t="s">
        <v>158</v>
      </c>
      <c r="C28" s="491"/>
      <c r="D28" s="13"/>
      <c r="E28" s="490"/>
      <c r="F28" s="492"/>
      <c r="G28" s="492"/>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89"/>
      <c r="B29" s="9" t="s">
        <v>159</v>
      </c>
      <c r="C29" s="491"/>
      <c r="D29" s="13"/>
      <c r="E29" s="490"/>
      <c r="F29" s="492"/>
      <c r="G29" s="492"/>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Md+/rBz4/2l0X09zZYb5YesPvYax3yDjp/fp65BYzHIbTd/bTlJWuK0WaX4XDW4xyrBTTcZjCBk5L9ScdBhNEg==" saltValue="hP6Mwo+bf6af6hAqIsiXn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2" priority="1" stopIfTrue="1" operator="containsText" text="PĀRSNIEGTAS IZMAKSAS">
      <formula>NOT(ISERROR(SEARCH("PĀRSNIEGTAS IZMAKSAS",D7)))</formula>
    </cfRule>
  </conditionalFormatting>
  <conditionalFormatting sqref="F8:G9">
    <cfRule type="containsText" dxfId="101" priority="7" stopIfTrue="1" operator="containsText" text="PĀRSNIEGTAS IZMAKSAS">
      <formula>NOT(ISERROR(SEARCH("PĀRSNIEGTAS IZMAKSAS",F8)))</formula>
    </cfRule>
  </conditionalFormatting>
  <conditionalFormatting sqref="F12:G12">
    <cfRule type="containsText" dxfId="100" priority="6" stopIfTrue="1" operator="containsText" text="PĀRSNIEGTAS IZMAKSAS">
      <formula>NOT(ISERROR(SEARCH("PĀRSNIEGTAS IZMAKSAS",F12)))</formula>
    </cfRule>
  </conditionalFormatting>
  <conditionalFormatting sqref="J5:Y5">
    <cfRule type="cellIs" dxfId="99"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 C10:C11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Q8" activePane="bottomRight" state="frozen"/>
      <selection pane="topRight" activeCell="J25" sqref="J25"/>
      <selection pane="bottomLeft" activeCell="J25" sqref="J25"/>
      <selection pane="bottomRight" activeCell="D1" sqref="D1:V1"/>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176</v>
      </c>
      <c r="B1" s="531"/>
      <c r="C1" s="495"/>
      <c r="D1" s="538" t="s">
        <v>170</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26.25" customHeight="1" x14ac:dyDescent="0.3">
      <c r="A3" s="486"/>
      <c r="B3" s="510" t="s">
        <v>164</v>
      </c>
      <c r="C3" s="99"/>
      <c r="D3" s="100"/>
      <c r="E3" s="100"/>
      <c r="F3" s="100"/>
      <c r="G3" s="512" t="s">
        <v>165</v>
      </c>
      <c r="H3" s="189"/>
      <c r="I3" s="100"/>
      <c r="J3" s="100"/>
      <c r="K3" s="540" t="s">
        <v>166</v>
      </c>
      <c r="L3" s="541"/>
      <c r="M3" s="541"/>
      <c r="N3" s="542"/>
      <c r="O3" s="505"/>
      <c r="P3" s="496" t="s">
        <v>102</v>
      </c>
      <c r="T3" s="543" t="s">
        <v>171</v>
      </c>
      <c r="U3" s="543"/>
      <c r="V3" s="543"/>
      <c r="W3" s="543"/>
      <c r="X3" s="190"/>
      <c r="AA3" s="3">
        <f>IF(X3="",0,IF(X3="Jā",2,1))</f>
        <v>0</v>
      </c>
    </row>
    <row r="4" spans="1:69" ht="24.95" customHeight="1" x14ac:dyDescent="0.35">
      <c r="A4" s="533" t="s">
        <v>120</v>
      </c>
      <c r="B4" s="533"/>
      <c r="C4" s="533"/>
      <c r="D4" s="3"/>
      <c r="E4" s="3"/>
      <c r="F4" s="3"/>
      <c r="G4" s="3"/>
      <c r="H4" s="3"/>
      <c r="I4" s="3"/>
      <c r="J4" s="3"/>
      <c r="K4" s="3"/>
      <c r="L4" s="3"/>
      <c r="M4" s="3"/>
      <c r="N4" s="3"/>
      <c r="O4" s="3"/>
      <c r="P4" s="3"/>
      <c r="Q4" s="3"/>
      <c r="R4" s="3"/>
      <c r="S4" s="3"/>
      <c r="T4" s="3"/>
      <c r="U4" s="3"/>
      <c r="V4" s="3"/>
      <c r="W4" s="3"/>
      <c r="X4" s="3"/>
      <c r="Y4" s="3"/>
      <c r="Z4" s="3"/>
      <c r="BQ4" s="4"/>
    </row>
    <row r="5" spans="1:69" x14ac:dyDescent="0.2">
      <c r="A5" s="534" t="s">
        <v>121</v>
      </c>
      <c r="B5" s="535" t="s">
        <v>122</v>
      </c>
      <c r="C5" s="536" t="s">
        <v>123</v>
      </c>
      <c r="D5" s="530" t="s">
        <v>124</v>
      </c>
      <c r="E5" s="530"/>
      <c r="F5" s="530" t="s">
        <v>125</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t="str">
        <f>IF(OR(N5&gt;='Dati par projektu'!$C$17,N5="X"),"X",N5+1)</f>
        <v>X</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40.5" customHeight="1" x14ac:dyDescent="0.2">
      <c r="A6" s="534"/>
      <c r="B6" s="535" t="s">
        <v>126</v>
      </c>
      <c r="C6" s="537"/>
      <c r="D6" s="135" t="s">
        <v>127</v>
      </c>
      <c r="E6" s="135"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hidden="1" x14ac:dyDescent="0.2">
      <c r="A7" s="8">
        <v>1</v>
      </c>
      <c r="B7" s="9" t="s">
        <v>131</v>
      </c>
      <c r="C7" s="185">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132</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2">
      <c r="A9" s="8">
        <v>3</v>
      </c>
      <c r="B9" s="9" t="s">
        <v>133</v>
      </c>
      <c r="C9" s="185">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2">
      <c r="A10" s="8">
        <v>4</v>
      </c>
      <c r="B10" s="9" t="s">
        <v>134</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135</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185">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137</v>
      </c>
      <c r="C13" s="185">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5"/>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5"/>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140</v>
      </c>
      <c r="C16" s="185">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x14ac:dyDescent="0.2">
      <c r="A17" s="8">
        <v>9</v>
      </c>
      <c r="B17" s="9" t="s">
        <v>141</v>
      </c>
      <c r="C17" s="185">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ht="25.5" x14ac:dyDescent="0.2">
      <c r="A18" s="8">
        <v>10</v>
      </c>
      <c r="B18" s="9" t="s">
        <v>467</v>
      </c>
      <c r="C18" s="185">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143</v>
      </c>
      <c r="C19" s="185">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144</v>
      </c>
      <c r="C20" s="185">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145</v>
      </c>
      <c r="C21" s="185">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146</v>
      </c>
      <c r="C22" s="185">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147</v>
      </c>
      <c r="C23" s="185">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148</v>
      </c>
      <c r="C24" s="186">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150</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mYCUnC0s6nt1Mkm8ExYR9+45vUiQ9pC8AKdepIuHXyt5PpXDlokncGn93etBmNbq/kcmrLojFm+tHfZZ9rsajA==" saltValue="5QgdZehJp6iUawAn2FTr/g=="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98" priority="1" stopIfTrue="1" operator="containsText" text="PĀRSNIEGTAS IZMAKSAS">
      <formula>NOT(ISERROR(SEARCH("PĀRSNIEGTAS IZMAKSAS",D7)))</formula>
    </cfRule>
  </conditionalFormatting>
  <conditionalFormatting sqref="F8:G9">
    <cfRule type="containsText" dxfId="97" priority="4" stopIfTrue="1" operator="containsText" text="PĀRSNIEGTAS IZMAKSAS">
      <formula>NOT(ISERROR(SEARCH("PĀRSNIEGTAS IZMAKSAS",F8)))</formula>
    </cfRule>
  </conditionalFormatting>
  <conditionalFormatting sqref="F12:G12">
    <cfRule type="containsText" dxfId="96" priority="3" stopIfTrue="1" operator="containsText" text="PĀRSNIEGTAS IZMAKSAS">
      <formula>NOT(ISERROR(SEARCH("PĀRSNIEGTAS IZMAKSAS",F12)))</formula>
    </cfRule>
  </conditionalFormatting>
  <conditionalFormatting sqref="J5:Y5">
    <cfRule type="cellIs" dxfId="95" priority="5" operator="equal">
      <formula>"x"</formula>
    </cfRule>
  </conditionalFormatting>
  <hyperlinks>
    <hyperlink ref="P3" r:id="rId1" xr:uid="{A1693B94-374A-4578-A7AD-A7DF6944945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Dati!$J$2:$J$5</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 type="list" allowBlank="1" showInputMessage="1" showErrorMessage="1" xr:uid="{FA9F9F09-3A1D-4195-8225-B326029EED65}">
          <x14:formula1>
            <xm:f>Dati!$J$7:$J$10</xm:f>
          </x14:formula1>
          <xm:sqref>I3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B20" sqref="B20"/>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177</v>
      </c>
      <c r="B1" s="531"/>
      <c r="C1" s="495"/>
      <c r="D1" s="538" t="s">
        <v>178</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164</v>
      </c>
      <c r="C3" s="99"/>
      <c r="D3" s="100"/>
      <c r="E3" s="100"/>
      <c r="F3" s="100"/>
      <c r="G3" s="511" t="s">
        <v>165</v>
      </c>
      <c r="H3" s="189"/>
      <c r="I3" s="100"/>
      <c r="J3" s="101"/>
    </row>
    <row r="4" spans="1:69" ht="24.95" customHeight="1" x14ac:dyDescent="0.35">
      <c r="A4" s="533" t="s">
        <v>120</v>
      </c>
      <c r="B4" s="533"/>
      <c r="C4" s="53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4" t="s">
        <v>121</v>
      </c>
      <c r="B5" s="535" t="s">
        <v>122</v>
      </c>
      <c r="C5" s="536" t="s">
        <v>123</v>
      </c>
      <c r="D5" s="530" t="s">
        <v>124</v>
      </c>
      <c r="E5" s="530"/>
      <c r="F5" s="530" t="s">
        <v>125</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t="str">
        <f>IF(OR(N5&gt;='Dati par projektu'!$C$17,N5="X"),"X",N5+1)</f>
        <v>X</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126</v>
      </c>
      <c r="C6" s="537"/>
      <c r="D6" s="135" t="s">
        <v>127</v>
      </c>
      <c r="E6" s="135"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x14ac:dyDescent="0.2">
      <c r="A7" s="8">
        <v>1</v>
      </c>
      <c r="B7" s="9" t="s">
        <v>131</v>
      </c>
      <c r="C7" s="185">
        <v>0.45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132</v>
      </c>
      <c r="C8" s="185">
        <v>0.45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133</v>
      </c>
      <c r="C9" s="185">
        <v>0.45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134</v>
      </c>
      <c r="C10" s="185">
        <v>0.45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135</v>
      </c>
      <c r="C11" s="185">
        <v>0.45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185">
        <v>0.45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137</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138</v>
      </c>
      <c r="B14" s="12" t="s">
        <v>153</v>
      </c>
      <c r="C14" s="185">
        <v>1</v>
      </c>
      <c r="D14" s="28">
        <f t="shared" si="2"/>
        <v>0</v>
      </c>
      <c r="E14" s="487"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2">
      <c r="A15" s="11" t="s">
        <v>139</v>
      </c>
      <c r="B15" s="12" t="s">
        <v>154</v>
      </c>
      <c r="C15" s="185">
        <v>0.45</v>
      </c>
      <c r="D15" s="28">
        <f t="shared" si="2"/>
        <v>0</v>
      </c>
      <c r="E15" s="487"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140</v>
      </c>
      <c r="C16" s="185">
        <v>0.45</v>
      </c>
      <c r="D16" s="28">
        <f t="shared" si="2"/>
        <v>0</v>
      </c>
      <c r="E16" s="487"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2">
      <c r="A17" s="8">
        <v>9</v>
      </c>
      <c r="B17" s="9" t="s">
        <v>141</v>
      </c>
      <c r="C17" s="185">
        <v>0.45</v>
      </c>
      <c r="D17" s="28">
        <f t="shared" si="2"/>
        <v>0</v>
      </c>
      <c r="E17" s="487"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2">
      <c r="A18" s="8">
        <v>10</v>
      </c>
      <c r="B18" s="9" t="s">
        <v>142</v>
      </c>
      <c r="C18" s="185">
        <v>0.45</v>
      </c>
      <c r="D18" s="28">
        <f t="shared" si="2"/>
        <v>0</v>
      </c>
      <c r="E18" s="487"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155</v>
      </c>
      <c r="C19" s="185">
        <v>1</v>
      </c>
      <c r="D19" s="28">
        <f t="shared" si="2"/>
        <v>0</v>
      </c>
      <c r="E19" s="487"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2">
      <c r="A20" s="8">
        <v>12</v>
      </c>
      <c r="B20" s="9" t="s">
        <v>156</v>
      </c>
      <c r="C20" s="185">
        <v>0.45</v>
      </c>
      <c r="D20" s="28">
        <f t="shared" si="2"/>
        <v>0</v>
      </c>
      <c r="E20" s="487"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2">
      <c r="A21" s="8">
        <v>13</v>
      </c>
      <c r="B21" s="9" t="s">
        <v>145</v>
      </c>
      <c r="C21" s="185">
        <v>0.45</v>
      </c>
      <c r="D21" s="28">
        <f t="shared" si="2"/>
        <v>0</v>
      </c>
      <c r="E21" s="487"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2">
      <c r="A22" s="8">
        <v>14</v>
      </c>
      <c r="B22" s="9" t="s">
        <v>146</v>
      </c>
      <c r="C22" s="185">
        <v>0.45</v>
      </c>
      <c r="D22" s="28">
        <f t="shared" si="2"/>
        <v>0</v>
      </c>
      <c r="E22" s="487"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2">
      <c r="A23" s="8">
        <v>15</v>
      </c>
      <c r="B23" s="9" t="s">
        <v>147</v>
      </c>
      <c r="C23" s="185">
        <v>0.45</v>
      </c>
      <c r="D23" s="28">
        <f t="shared" si="2"/>
        <v>0</v>
      </c>
      <c r="E23" s="487"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2">
      <c r="A24" s="489"/>
      <c r="B24" s="9" t="s">
        <v>148</v>
      </c>
      <c r="C24" s="491"/>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150</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89"/>
      <c r="B27" s="9" t="s">
        <v>157</v>
      </c>
      <c r="C27" s="491"/>
      <c r="D27" s="13"/>
      <c r="E27" s="490"/>
      <c r="F27" s="492"/>
      <c r="G27" s="492"/>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89"/>
      <c r="B28" s="9" t="s">
        <v>158</v>
      </c>
      <c r="C28" s="491"/>
      <c r="D28" s="13"/>
      <c r="E28" s="490"/>
      <c r="F28" s="492"/>
      <c r="G28" s="492"/>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86"/>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7ZkkzJU+f6M3SIR/alXjBQ7msgvgjkCv3SEjz0qFMEMFLs0Tyd8bHPvpiuB+7oOTEhqn6KJQAtuDQsA6N5WD6Q==" saltValue="z8dQcCzlr2e9pa6uW0kJ9A=="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4" priority="1" stopIfTrue="1" operator="containsText" text="PĀRSNIEGTAS IZMAKSAS">
      <formula>NOT(ISERROR(SEARCH("PĀRSNIEGTAS IZMAKSAS",D7)))</formula>
    </cfRule>
  </conditionalFormatting>
  <conditionalFormatting sqref="F8:G9">
    <cfRule type="containsText" dxfId="93" priority="6" stopIfTrue="1" operator="containsText" text="PĀRSNIEGTAS IZMAKSAS">
      <formula>NOT(ISERROR(SEARCH("PĀRSNIEGTAS IZMAKSAS",F8)))</formula>
    </cfRule>
  </conditionalFormatting>
  <conditionalFormatting sqref="F12:G12">
    <cfRule type="containsText" dxfId="92" priority="5" stopIfTrue="1" operator="containsText" text="PĀRSNIEGTAS IZMAKSAS">
      <formula>NOT(ISERROR(SEARCH("PĀRSNIEGTAS IZMAKSAS",F12)))</formula>
    </cfRule>
  </conditionalFormatting>
  <conditionalFormatting sqref="J5:Y5">
    <cfRule type="cellIs" dxfId="9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5" sqref="H5:I5"/>
    </sheetView>
  </sheetViews>
  <sheetFormatPr defaultColWidth="9.140625" defaultRowHeight="12.75" x14ac:dyDescent="0.2"/>
  <cols>
    <col min="1" max="1" width="5.42578125" style="165" customWidth="1"/>
    <col min="2" max="2" width="64.140625" style="165" customWidth="1"/>
    <col min="3" max="3" width="14.5703125" style="165" customWidth="1"/>
    <col min="4" max="4" width="14.28515625" style="165" customWidth="1"/>
    <col min="5" max="5" width="9.42578125" style="165" customWidth="1"/>
    <col min="6" max="13" width="13.85546875" style="165" customWidth="1"/>
    <col min="14" max="14" width="11.28515625" style="165" customWidth="1"/>
    <col min="15" max="19" width="14" style="165" customWidth="1"/>
    <col min="20" max="20" width="11.28515625" style="165" customWidth="1"/>
    <col min="21" max="25" width="14" style="165" customWidth="1"/>
    <col min="26" max="26" width="11.28515625" style="165" customWidth="1"/>
    <col min="27" max="69" width="9.140625" style="164"/>
    <col min="70" max="16384" width="9.140625" style="165"/>
  </cols>
  <sheetData>
    <row r="1" spans="1:69" s="162" customFormat="1" ht="27" customHeight="1" x14ac:dyDescent="0.25">
      <c r="A1" s="545" t="s">
        <v>179</v>
      </c>
      <c r="B1" s="545"/>
      <c r="C1" s="187"/>
      <c r="D1" s="538" t="s">
        <v>178</v>
      </c>
      <c r="E1" s="538"/>
      <c r="F1" s="538"/>
      <c r="G1" s="538"/>
      <c r="H1" s="538"/>
      <c r="I1" s="538"/>
      <c r="J1" s="538"/>
      <c r="K1" s="538"/>
      <c r="L1" s="538"/>
      <c r="M1" s="538"/>
      <c r="N1" s="538"/>
      <c r="O1" s="538"/>
      <c r="P1" s="538"/>
      <c r="Q1" s="538"/>
      <c r="R1" s="538"/>
      <c r="S1" s="538"/>
      <c r="T1" s="538"/>
      <c r="U1" s="538"/>
      <c r="V1" s="538"/>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row>
    <row r="2" spans="1:69" s="164" customFormat="1" x14ac:dyDescent="0.2">
      <c r="A2" s="163"/>
    </row>
    <row r="3" spans="1:69" s="164" customFormat="1" ht="18.75" x14ac:dyDescent="0.3">
      <c r="A3" s="163"/>
      <c r="B3" s="188" t="s">
        <v>180</v>
      </c>
      <c r="C3" s="99"/>
      <c r="D3" s="100"/>
      <c r="E3" s="100"/>
      <c r="F3" s="100"/>
      <c r="G3" s="506"/>
      <c r="H3" s="189"/>
      <c r="I3" s="100"/>
      <c r="J3" s="101"/>
    </row>
    <row r="4" spans="1:69" ht="24.95" customHeight="1" x14ac:dyDescent="0.35">
      <c r="A4" s="546" t="s">
        <v>120</v>
      </c>
      <c r="B4" s="546"/>
      <c r="C4" s="546"/>
      <c r="D4" s="164"/>
      <c r="E4" s="164"/>
      <c r="F4" s="164"/>
      <c r="G4" s="164"/>
      <c r="H4" s="164"/>
      <c r="I4" s="164"/>
      <c r="J4" s="164"/>
      <c r="K4" s="164"/>
      <c r="L4" s="164"/>
      <c r="M4" s="164"/>
      <c r="N4" s="164"/>
      <c r="O4" s="164"/>
      <c r="P4" s="164"/>
      <c r="Q4" s="164"/>
      <c r="R4" s="164"/>
      <c r="S4" s="164"/>
      <c r="T4" s="164"/>
      <c r="U4" s="164"/>
      <c r="V4" s="164"/>
      <c r="W4" s="164"/>
      <c r="X4" s="164"/>
      <c r="Y4" s="164"/>
      <c r="Z4" s="164"/>
      <c r="BQ4" s="165"/>
    </row>
    <row r="5" spans="1:69" ht="32.25" customHeight="1" x14ac:dyDescent="0.2">
      <c r="A5" s="547" t="s">
        <v>121</v>
      </c>
      <c r="B5" s="548" t="s">
        <v>122</v>
      </c>
      <c r="C5" s="549" t="s">
        <v>123</v>
      </c>
      <c r="D5" s="544" t="s">
        <v>124</v>
      </c>
      <c r="E5" s="544"/>
      <c r="F5" s="544" t="s">
        <v>125</v>
      </c>
      <c r="G5" s="544"/>
      <c r="H5" s="544">
        <f>'Dati par projektu'!E13</f>
        <v>2024</v>
      </c>
      <c r="I5" s="544"/>
      <c r="J5" s="544">
        <f>IF(OR(H5&gt;='Dati par projektu'!$C$17,H5="X"),"X",H5+1)</f>
        <v>2025</v>
      </c>
      <c r="K5" s="544"/>
      <c r="L5" s="544">
        <f>IF(OR(J5&gt;='Dati par projektu'!$C$17,J5="X"),"X",J5+1)</f>
        <v>2026</v>
      </c>
      <c r="M5" s="544"/>
      <c r="N5" s="544">
        <f>IF(OR(L5&gt;='Dati par projektu'!$C$17,L5="X"),"X",L5+1)</f>
        <v>2027</v>
      </c>
      <c r="O5" s="544"/>
      <c r="P5" s="544" t="str">
        <f>IF(OR(N5&gt;='Dati par projektu'!$C$17,N5="X"),"X",N5+1)</f>
        <v>X</v>
      </c>
      <c r="Q5" s="544"/>
      <c r="R5" s="544" t="str">
        <f>IF(OR(P5&gt;='Dati par projektu'!$C$17,P5="X"),"X",P5+1)</f>
        <v>X</v>
      </c>
      <c r="S5" s="544"/>
      <c r="T5" s="544" t="str">
        <f>IF(OR(R5&gt;='Dati par projektu'!$C$17,R5="X"),"X",R5+1)</f>
        <v>X</v>
      </c>
      <c r="U5" s="544"/>
      <c r="V5" s="544" t="str">
        <f>IF(OR(T5&gt;='Dati par projektu'!$C$17,T5="X"),"X",T5+1)</f>
        <v>X</v>
      </c>
      <c r="W5" s="544"/>
      <c r="X5" s="544" t="str">
        <f>IF(OR(V5&gt;='Dati par projektu'!$C$17,V5="X"),"X",V5+1)</f>
        <v>X</v>
      </c>
      <c r="Y5" s="544"/>
      <c r="Z5" s="164"/>
      <c r="AE5" s="166"/>
      <c r="AF5" s="166"/>
      <c r="AG5" s="166"/>
      <c r="AH5" s="166"/>
      <c r="AI5" s="166"/>
      <c r="AJ5" s="166"/>
      <c r="AK5" s="166"/>
      <c r="AL5" s="166"/>
      <c r="AM5" s="166"/>
      <c r="AN5" s="166"/>
      <c r="AO5" s="166"/>
      <c r="AP5" s="166"/>
      <c r="AQ5" s="166"/>
      <c r="AR5" s="166"/>
      <c r="AS5" s="166"/>
      <c r="AT5" s="166"/>
      <c r="AV5" s="167">
        <v>0.55000000000000004</v>
      </c>
      <c r="BQ5" s="165"/>
    </row>
    <row r="6" spans="1:69" ht="27" customHeight="1" x14ac:dyDescent="0.2">
      <c r="A6" s="547"/>
      <c r="B6" s="548" t="s">
        <v>126</v>
      </c>
      <c r="C6" s="550"/>
      <c r="D6" s="168" t="s">
        <v>127</v>
      </c>
      <c r="E6" s="168"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164"/>
      <c r="AE6" s="166"/>
      <c r="AF6" s="166"/>
      <c r="AG6" s="166"/>
      <c r="AH6" s="166"/>
      <c r="AI6" s="166"/>
      <c r="AJ6" s="166"/>
      <c r="AK6" s="166"/>
      <c r="AL6" s="166"/>
      <c r="AM6" s="166"/>
      <c r="AN6" s="166"/>
      <c r="AO6" s="166"/>
      <c r="AP6" s="166"/>
      <c r="AQ6" s="166"/>
      <c r="AR6" s="166"/>
      <c r="AS6" s="166"/>
      <c r="AT6" s="166"/>
      <c r="AV6" s="167">
        <v>0.45</v>
      </c>
      <c r="BQ6" s="165"/>
    </row>
    <row r="7" spans="1:69" x14ac:dyDescent="0.2">
      <c r="A7" s="169">
        <v>1</v>
      </c>
      <c r="B7" s="170" t="s">
        <v>131</v>
      </c>
      <c r="C7" s="185">
        <v>0.45</v>
      </c>
      <c r="D7" s="171">
        <f>F7+G7</f>
        <v>0</v>
      </c>
      <c r="E7" s="172" t="e">
        <f t="shared" ref="E7:E24" si="0">D7/$D$24</f>
        <v>#DIV/0!</v>
      </c>
      <c r="F7" s="173">
        <f t="shared" ref="F7:G9" si="1">ROUND(H7+J7+L7+N7+P7+R7+T7+V7+X7,2)</f>
        <v>0</v>
      </c>
      <c r="G7" s="173">
        <f t="shared" si="1"/>
        <v>0</v>
      </c>
      <c r="H7" s="18"/>
      <c r="I7" s="19"/>
      <c r="J7" s="18"/>
      <c r="K7" s="19"/>
      <c r="L7" s="18"/>
      <c r="M7" s="19"/>
      <c r="N7" s="18"/>
      <c r="O7" s="19"/>
      <c r="P7" s="18"/>
      <c r="Q7" s="19"/>
      <c r="R7" s="18"/>
      <c r="S7" s="19"/>
      <c r="T7" s="18"/>
      <c r="U7" s="19"/>
      <c r="V7" s="18"/>
      <c r="W7" s="19"/>
      <c r="X7" s="18"/>
      <c r="Y7" s="19"/>
      <c r="Z7" s="164"/>
      <c r="AE7" s="166"/>
      <c r="AF7" s="166"/>
      <c r="AG7" s="166"/>
      <c r="AH7" s="166"/>
      <c r="AI7" s="166"/>
      <c r="AJ7" s="166"/>
      <c r="AK7" s="166"/>
      <c r="AL7" s="166"/>
      <c r="AM7" s="166"/>
      <c r="AN7" s="166"/>
      <c r="AO7" s="166"/>
      <c r="AP7" s="166"/>
      <c r="AQ7" s="166"/>
      <c r="AR7" s="166"/>
      <c r="AS7" s="166"/>
      <c r="AT7" s="166"/>
      <c r="AV7" s="167">
        <v>0.35</v>
      </c>
      <c r="BQ7" s="165"/>
    </row>
    <row r="8" spans="1:69" x14ac:dyDescent="0.2">
      <c r="A8" s="169">
        <v>2</v>
      </c>
      <c r="B8" s="170" t="s">
        <v>132</v>
      </c>
      <c r="C8" s="185">
        <v>0.45</v>
      </c>
      <c r="D8" s="171">
        <f t="shared" ref="D8:D23" si="2">F8+G8</f>
        <v>0</v>
      </c>
      <c r="E8" s="172" t="e">
        <f t="shared" si="0"/>
        <v>#DIV/0!</v>
      </c>
      <c r="F8" s="174">
        <f>ROUND(H8+J8+L8+N8+P8+R8+T8+V8+X8,2)</f>
        <v>0</v>
      </c>
      <c r="G8" s="174">
        <f>ROUND(I8+K8+M8+O8+Q8+S8+U8+W8+Y8,2)</f>
        <v>0</v>
      </c>
      <c r="H8" s="18"/>
      <c r="I8" s="19"/>
      <c r="J8" s="18"/>
      <c r="K8" s="19"/>
      <c r="L8" s="18"/>
      <c r="M8" s="19"/>
      <c r="N8" s="18"/>
      <c r="O8" s="19"/>
      <c r="P8" s="18"/>
      <c r="Q8" s="19"/>
      <c r="R8" s="18"/>
      <c r="S8" s="19"/>
      <c r="T8" s="18"/>
      <c r="U8" s="19"/>
      <c r="V8" s="18"/>
      <c r="W8" s="19"/>
      <c r="X8" s="18"/>
      <c r="Y8" s="19"/>
      <c r="Z8" s="164"/>
      <c r="AE8" s="166"/>
      <c r="AF8" s="166"/>
      <c r="AG8" s="166"/>
      <c r="AH8" s="166"/>
      <c r="AI8" s="166"/>
      <c r="AJ8" s="166"/>
      <c r="AK8" s="166"/>
      <c r="AL8" s="166"/>
      <c r="AM8" s="166"/>
      <c r="AN8" s="166"/>
      <c r="AO8" s="166"/>
      <c r="AP8" s="166"/>
      <c r="AQ8" s="166"/>
      <c r="AR8" s="166"/>
      <c r="AS8" s="166"/>
      <c r="AT8" s="166"/>
      <c r="AV8" s="175"/>
      <c r="BQ8" s="165"/>
    </row>
    <row r="9" spans="1:69" x14ac:dyDescent="0.2">
      <c r="A9" s="169">
        <v>3</v>
      </c>
      <c r="B9" s="170" t="s">
        <v>133</v>
      </c>
      <c r="C9" s="185">
        <v>0.45</v>
      </c>
      <c r="D9" s="171">
        <f t="shared" si="2"/>
        <v>0</v>
      </c>
      <c r="E9" s="172" t="e">
        <f t="shared" si="0"/>
        <v>#DIV/0!</v>
      </c>
      <c r="F9" s="174">
        <f t="shared" si="1"/>
        <v>0</v>
      </c>
      <c r="G9" s="174">
        <f t="shared" si="1"/>
        <v>0</v>
      </c>
      <c r="H9" s="18"/>
      <c r="I9" s="19"/>
      <c r="J9" s="18"/>
      <c r="K9" s="19"/>
      <c r="L9" s="18"/>
      <c r="M9" s="19"/>
      <c r="N9" s="18"/>
      <c r="O9" s="19"/>
      <c r="P9" s="18"/>
      <c r="Q9" s="19"/>
      <c r="R9" s="18"/>
      <c r="S9" s="19"/>
      <c r="T9" s="18"/>
      <c r="U9" s="19"/>
      <c r="V9" s="18"/>
      <c r="W9" s="19"/>
      <c r="X9" s="18"/>
      <c r="Y9" s="19"/>
      <c r="Z9" s="164"/>
      <c r="AE9" s="166"/>
      <c r="AF9" s="166"/>
      <c r="AG9" s="166"/>
      <c r="AH9" s="166"/>
      <c r="AI9" s="166"/>
      <c r="AJ9" s="166"/>
      <c r="AK9" s="166"/>
      <c r="AL9" s="166"/>
      <c r="AM9" s="166"/>
      <c r="AN9" s="166"/>
      <c r="AO9" s="166"/>
      <c r="AP9" s="166"/>
      <c r="AQ9" s="166"/>
      <c r="AR9" s="166"/>
      <c r="AS9" s="166"/>
      <c r="AT9" s="166"/>
      <c r="AV9" s="175"/>
      <c r="BQ9" s="165"/>
    </row>
    <row r="10" spans="1:69" x14ac:dyDescent="0.2">
      <c r="A10" s="169">
        <v>4</v>
      </c>
      <c r="B10" s="170" t="s">
        <v>134</v>
      </c>
      <c r="C10" s="185">
        <v>0.45</v>
      </c>
      <c r="D10" s="171">
        <f t="shared" si="2"/>
        <v>0</v>
      </c>
      <c r="E10" s="172" t="e">
        <f t="shared" si="0"/>
        <v>#DIV/0!</v>
      </c>
      <c r="F10" s="178">
        <f t="shared" ref="F10:G12" si="3">ROUND(H10+J10+L10+N10+P10+R10+T10+V10+X10,2)</f>
        <v>0</v>
      </c>
      <c r="G10" s="178">
        <f t="shared" si="3"/>
        <v>0</v>
      </c>
      <c r="H10" s="18"/>
      <c r="I10" s="19"/>
      <c r="J10" s="18"/>
      <c r="K10" s="19"/>
      <c r="L10" s="18"/>
      <c r="M10" s="19"/>
      <c r="N10" s="18"/>
      <c r="O10" s="19"/>
      <c r="P10" s="18"/>
      <c r="Q10" s="19"/>
      <c r="R10" s="18"/>
      <c r="S10" s="19"/>
      <c r="T10" s="18"/>
      <c r="U10" s="19"/>
      <c r="V10" s="18"/>
      <c r="W10" s="19"/>
      <c r="X10" s="18"/>
      <c r="Y10" s="19"/>
      <c r="Z10" s="164"/>
      <c r="AE10" s="166"/>
      <c r="AF10" s="166"/>
      <c r="AG10" s="166"/>
      <c r="AH10" s="166"/>
      <c r="AI10" s="166"/>
      <c r="AJ10" s="166"/>
      <c r="AK10" s="166"/>
      <c r="AL10" s="166"/>
      <c r="AM10" s="166"/>
      <c r="AN10" s="166"/>
      <c r="AO10" s="166"/>
      <c r="AP10" s="166"/>
      <c r="AQ10" s="166"/>
      <c r="AR10" s="166"/>
      <c r="AS10" s="166"/>
      <c r="AT10" s="166"/>
      <c r="BQ10" s="165"/>
    </row>
    <row r="11" spans="1:69" x14ac:dyDescent="0.2">
      <c r="A11" s="169">
        <v>5</v>
      </c>
      <c r="B11" s="170" t="s">
        <v>135</v>
      </c>
      <c r="C11" s="185">
        <v>0.45</v>
      </c>
      <c r="D11" s="171">
        <f t="shared" si="2"/>
        <v>0</v>
      </c>
      <c r="E11" s="172" t="e">
        <f t="shared" si="0"/>
        <v>#DIV/0!</v>
      </c>
      <c r="F11" s="178">
        <f t="shared" si="3"/>
        <v>0</v>
      </c>
      <c r="G11" s="178">
        <f t="shared" si="3"/>
        <v>0</v>
      </c>
      <c r="H11" s="18"/>
      <c r="I11" s="19"/>
      <c r="J11" s="18"/>
      <c r="K11" s="19"/>
      <c r="L11" s="18"/>
      <c r="M11" s="19"/>
      <c r="N11" s="18"/>
      <c r="O11" s="19"/>
      <c r="P11" s="18"/>
      <c r="Q11" s="19"/>
      <c r="R11" s="18"/>
      <c r="S11" s="19"/>
      <c r="T11" s="18"/>
      <c r="U11" s="19"/>
      <c r="V11" s="18"/>
      <c r="W11" s="19"/>
      <c r="X11" s="18"/>
      <c r="Y11" s="19"/>
      <c r="Z11" s="164"/>
      <c r="AE11" s="166"/>
      <c r="AF11" s="166"/>
      <c r="AG11" s="166"/>
      <c r="AH11" s="166"/>
      <c r="AI11" s="166"/>
      <c r="AJ11" s="166"/>
      <c r="AK11" s="166"/>
      <c r="AL11" s="166"/>
      <c r="AM11" s="166"/>
      <c r="AN11" s="166"/>
      <c r="AO11" s="166"/>
      <c r="AP11" s="166"/>
      <c r="AQ11" s="166"/>
      <c r="AR11" s="166"/>
      <c r="AS11" s="166"/>
      <c r="AT11" s="166"/>
      <c r="BQ11" s="165"/>
    </row>
    <row r="12" spans="1:69" x14ac:dyDescent="0.2">
      <c r="A12" s="169">
        <v>6</v>
      </c>
      <c r="B12" s="170" t="s">
        <v>136</v>
      </c>
      <c r="C12" s="185">
        <v>0.45</v>
      </c>
      <c r="D12" s="171">
        <f t="shared" si="2"/>
        <v>0</v>
      </c>
      <c r="E12" s="172" t="e">
        <f t="shared" si="0"/>
        <v>#DIV/0!</v>
      </c>
      <c r="F12" s="174">
        <f t="shared" si="3"/>
        <v>0</v>
      </c>
      <c r="G12" s="174">
        <f>ROUND(I12+K12+M12+O12+Q12+S12+U12+W12+Y12,2)</f>
        <v>0</v>
      </c>
      <c r="H12" s="18"/>
      <c r="I12" s="19"/>
      <c r="J12" s="18"/>
      <c r="K12" s="19"/>
      <c r="L12" s="18"/>
      <c r="M12" s="19"/>
      <c r="N12" s="18"/>
      <c r="O12" s="19"/>
      <c r="P12" s="18"/>
      <c r="Q12" s="19"/>
      <c r="R12" s="18"/>
      <c r="S12" s="19"/>
      <c r="T12" s="18"/>
      <c r="U12" s="19"/>
      <c r="V12" s="18"/>
      <c r="W12" s="19"/>
      <c r="X12" s="18"/>
      <c r="Y12" s="19"/>
      <c r="Z12" s="164"/>
      <c r="AE12" s="166"/>
      <c r="AF12" s="166"/>
      <c r="AG12" s="166"/>
      <c r="AH12" s="166"/>
      <c r="AI12" s="166"/>
      <c r="AJ12" s="166"/>
      <c r="AK12" s="166"/>
      <c r="AL12" s="166"/>
      <c r="AM12" s="166"/>
      <c r="AN12" s="166"/>
      <c r="AO12" s="166"/>
      <c r="AP12" s="166"/>
      <c r="AQ12" s="166"/>
      <c r="AR12" s="166"/>
      <c r="AS12" s="166"/>
      <c r="AT12" s="166"/>
      <c r="AV12" s="175"/>
      <c r="BQ12" s="165"/>
    </row>
    <row r="13" spans="1:69" s="164" customFormat="1" x14ac:dyDescent="0.2">
      <c r="A13" s="169">
        <v>7</v>
      </c>
      <c r="B13" s="170" t="s">
        <v>137</v>
      </c>
      <c r="D13" s="171">
        <f t="shared" si="2"/>
        <v>0</v>
      </c>
      <c r="E13" s="172" t="e">
        <f t="shared" si="0"/>
        <v>#DIV/0!</v>
      </c>
      <c r="F13" s="173">
        <f>ROUND(H13+J13+L13+N13+P13+R13+T13+V13+X13,2)</f>
        <v>0</v>
      </c>
      <c r="G13" s="173">
        <f>ROUND(I13+K13+M13+O13+Q13+S13+U13+W13+Y13,2)</f>
        <v>0</v>
      </c>
      <c r="H13" s="179">
        <f t="shared" ref="H13:Y13" si="4">SUM(H14:H15)</f>
        <v>0</v>
      </c>
      <c r="I13" s="179">
        <f t="shared" si="4"/>
        <v>0</v>
      </c>
      <c r="J13" s="179">
        <f t="shared" si="4"/>
        <v>0</v>
      </c>
      <c r="K13" s="179">
        <f t="shared" si="4"/>
        <v>0</v>
      </c>
      <c r="L13" s="179">
        <f t="shared" si="4"/>
        <v>0</v>
      </c>
      <c r="M13" s="179">
        <f t="shared" si="4"/>
        <v>0</v>
      </c>
      <c r="N13" s="179">
        <f t="shared" si="4"/>
        <v>0</v>
      </c>
      <c r="O13" s="179">
        <f t="shared" si="4"/>
        <v>0</v>
      </c>
      <c r="P13" s="179">
        <f t="shared" si="4"/>
        <v>0</v>
      </c>
      <c r="Q13" s="179">
        <f t="shared" si="4"/>
        <v>0</v>
      </c>
      <c r="R13" s="179">
        <f t="shared" si="4"/>
        <v>0</v>
      </c>
      <c r="S13" s="179">
        <f t="shared" si="4"/>
        <v>0</v>
      </c>
      <c r="T13" s="179">
        <f t="shared" si="4"/>
        <v>0</v>
      </c>
      <c r="U13" s="179">
        <f t="shared" si="4"/>
        <v>0</v>
      </c>
      <c r="V13" s="179">
        <f t="shared" si="4"/>
        <v>0</v>
      </c>
      <c r="W13" s="179">
        <f t="shared" si="4"/>
        <v>0</v>
      </c>
      <c r="X13" s="179">
        <f t="shared" si="4"/>
        <v>0</v>
      </c>
      <c r="Y13" s="179">
        <f t="shared" si="4"/>
        <v>0</v>
      </c>
      <c r="AE13" s="166"/>
      <c r="AF13" s="166"/>
      <c r="AG13" s="166"/>
      <c r="AH13" s="166"/>
      <c r="AI13" s="166"/>
      <c r="AJ13" s="166"/>
      <c r="AK13" s="166"/>
      <c r="AL13" s="166"/>
      <c r="AM13" s="166"/>
      <c r="AN13" s="166"/>
      <c r="AO13" s="166"/>
      <c r="AP13" s="166"/>
      <c r="AQ13" s="166"/>
      <c r="AR13" s="166"/>
      <c r="AS13" s="166"/>
      <c r="AT13" s="166"/>
    </row>
    <row r="14" spans="1:69" s="164" customFormat="1" x14ac:dyDescent="0.2">
      <c r="A14" s="176" t="s">
        <v>138</v>
      </c>
      <c r="B14" s="177" t="s">
        <v>153</v>
      </c>
      <c r="C14" s="185">
        <v>1</v>
      </c>
      <c r="D14" s="171">
        <f t="shared" si="2"/>
        <v>0</v>
      </c>
      <c r="E14" s="172" t="e">
        <f t="shared" si="0"/>
        <v>#DIV/0!</v>
      </c>
      <c r="F14" s="178">
        <f>ROUND(H14+J14+L14+N14+P14+R14+T14+V14+X14,2)</f>
        <v>0</v>
      </c>
      <c r="G14" s="178">
        <f>ROUND(I14+K14+M14+O14+Q14+S14+U14+W14+Y14,2)</f>
        <v>0</v>
      </c>
      <c r="H14" s="18"/>
      <c r="I14" s="19"/>
      <c r="J14" s="18"/>
      <c r="K14" s="19"/>
      <c r="L14" s="18"/>
      <c r="M14" s="19"/>
      <c r="N14" s="18"/>
      <c r="O14" s="19"/>
      <c r="P14" s="18"/>
      <c r="Q14" s="19"/>
      <c r="R14" s="18"/>
      <c r="S14" s="19"/>
      <c r="T14" s="18"/>
      <c r="U14" s="19"/>
      <c r="V14" s="18"/>
      <c r="W14" s="19"/>
      <c r="X14" s="18"/>
      <c r="Y14" s="19"/>
      <c r="AE14" s="166"/>
      <c r="AF14" s="166"/>
      <c r="AG14" s="166"/>
      <c r="AH14" s="166"/>
      <c r="AI14" s="166"/>
      <c r="AJ14" s="166"/>
      <c r="AK14" s="166"/>
      <c r="AL14" s="166"/>
      <c r="AM14" s="166"/>
      <c r="AN14" s="166"/>
      <c r="AO14" s="166"/>
      <c r="AP14" s="166"/>
      <c r="AQ14" s="166"/>
      <c r="AR14" s="166"/>
      <c r="AS14" s="166"/>
      <c r="AT14" s="166"/>
    </row>
    <row r="15" spans="1:69" s="164" customFormat="1" x14ac:dyDescent="0.2">
      <c r="A15" s="176" t="s">
        <v>139</v>
      </c>
      <c r="B15" s="12" t="s">
        <v>154</v>
      </c>
      <c r="C15" s="185">
        <v>0.45</v>
      </c>
      <c r="D15" s="171">
        <f t="shared" si="2"/>
        <v>0</v>
      </c>
      <c r="E15" s="172" t="e">
        <f t="shared" si="0"/>
        <v>#DIV/0!</v>
      </c>
      <c r="F15" s="178">
        <f t="shared" ref="F15:G23" si="5">ROUND(H15+J15+L15+N15+P15+R15+T15+V15+X15,2)</f>
        <v>0</v>
      </c>
      <c r="G15" s="178">
        <f t="shared" si="5"/>
        <v>0</v>
      </c>
      <c r="H15" s="18"/>
      <c r="I15" s="19"/>
      <c r="J15" s="18"/>
      <c r="K15" s="19"/>
      <c r="L15" s="18"/>
      <c r="M15" s="19"/>
      <c r="N15" s="18"/>
      <c r="O15" s="19"/>
      <c r="P15" s="18"/>
      <c r="Q15" s="19"/>
      <c r="R15" s="18"/>
      <c r="S15" s="19"/>
      <c r="T15" s="18"/>
      <c r="U15" s="19"/>
      <c r="V15" s="18"/>
      <c r="W15" s="19"/>
      <c r="X15" s="18"/>
      <c r="Y15" s="19"/>
      <c r="AE15" s="166"/>
      <c r="AF15" s="166"/>
      <c r="AG15" s="166"/>
      <c r="AH15" s="166"/>
      <c r="AI15" s="166"/>
      <c r="AJ15" s="166"/>
      <c r="AK15" s="166"/>
      <c r="AL15" s="166"/>
      <c r="AM15" s="166"/>
      <c r="AN15" s="166"/>
      <c r="AO15" s="166"/>
      <c r="AP15" s="166"/>
      <c r="AQ15" s="166"/>
      <c r="AR15" s="166"/>
      <c r="AS15" s="166"/>
      <c r="AT15" s="166"/>
    </row>
    <row r="16" spans="1:69" s="164" customFormat="1" x14ac:dyDescent="0.2">
      <c r="A16" s="169">
        <v>8</v>
      </c>
      <c r="B16" s="170" t="s">
        <v>140</v>
      </c>
      <c r="C16" s="185">
        <v>0.45</v>
      </c>
      <c r="D16" s="171">
        <f t="shared" si="2"/>
        <v>0</v>
      </c>
      <c r="E16" s="172" t="e">
        <f t="shared" si="0"/>
        <v>#DIV/0!</v>
      </c>
      <c r="F16" s="178">
        <f t="shared" si="5"/>
        <v>0</v>
      </c>
      <c r="G16" s="178">
        <f t="shared" si="5"/>
        <v>0</v>
      </c>
      <c r="H16" s="18"/>
      <c r="I16" s="19"/>
      <c r="J16" s="18"/>
      <c r="K16" s="19"/>
      <c r="L16" s="18"/>
      <c r="M16" s="19"/>
      <c r="N16" s="18"/>
      <c r="O16" s="19"/>
      <c r="P16" s="18"/>
      <c r="Q16" s="19"/>
      <c r="R16" s="18"/>
      <c r="S16" s="19"/>
      <c r="T16" s="18"/>
      <c r="U16" s="19"/>
      <c r="V16" s="18"/>
      <c r="W16" s="19"/>
      <c r="X16" s="18"/>
      <c r="Y16" s="19"/>
      <c r="AE16" s="166"/>
      <c r="AF16" s="166"/>
      <c r="AG16" s="166"/>
      <c r="AH16" s="166"/>
      <c r="AI16" s="166"/>
      <c r="AJ16" s="166"/>
      <c r="AK16" s="166"/>
      <c r="AL16" s="166"/>
      <c r="AM16" s="166"/>
      <c r="AN16" s="166"/>
      <c r="AO16" s="166"/>
      <c r="AP16" s="166"/>
      <c r="AQ16" s="166"/>
      <c r="AR16" s="166"/>
      <c r="AS16" s="166"/>
      <c r="AT16" s="166"/>
    </row>
    <row r="17" spans="1:69" s="164" customFormat="1" x14ac:dyDescent="0.2">
      <c r="A17" s="169">
        <v>9</v>
      </c>
      <c r="B17" s="170" t="s">
        <v>141</v>
      </c>
      <c r="C17" s="185">
        <v>0.45</v>
      </c>
      <c r="D17" s="171">
        <f t="shared" si="2"/>
        <v>0</v>
      </c>
      <c r="E17" s="172" t="e">
        <f t="shared" si="0"/>
        <v>#DIV/0!</v>
      </c>
      <c r="F17" s="178">
        <f t="shared" si="5"/>
        <v>0</v>
      </c>
      <c r="G17" s="178">
        <f t="shared" si="5"/>
        <v>0</v>
      </c>
      <c r="H17" s="18"/>
      <c r="I17" s="19"/>
      <c r="J17" s="18"/>
      <c r="K17" s="19"/>
      <c r="L17" s="18"/>
      <c r="M17" s="19"/>
      <c r="N17" s="18"/>
      <c r="O17" s="19"/>
      <c r="P17" s="18"/>
      <c r="Q17" s="19"/>
      <c r="R17" s="18"/>
      <c r="S17" s="19"/>
      <c r="T17" s="18"/>
      <c r="U17" s="19"/>
      <c r="V17" s="18"/>
      <c r="W17" s="19"/>
      <c r="X17" s="18"/>
      <c r="Y17" s="19"/>
      <c r="AE17" s="166"/>
      <c r="AF17" s="166"/>
      <c r="AG17" s="166"/>
      <c r="AH17" s="166"/>
      <c r="AI17" s="166"/>
      <c r="AJ17" s="166"/>
      <c r="AK17" s="166"/>
      <c r="AL17" s="166"/>
      <c r="AM17" s="166"/>
      <c r="AN17" s="166"/>
      <c r="AO17" s="166"/>
      <c r="AP17" s="166"/>
      <c r="AQ17" s="166"/>
      <c r="AR17" s="166"/>
      <c r="AS17" s="166"/>
      <c r="AT17" s="166"/>
    </row>
    <row r="18" spans="1:69" s="164" customFormat="1" x14ac:dyDescent="0.2">
      <c r="A18" s="169">
        <v>10</v>
      </c>
      <c r="B18" s="170" t="s">
        <v>142</v>
      </c>
      <c r="C18" s="185">
        <v>0.45</v>
      </c>
      <c r="D18" s="171">
        <f t="shared" si="2"/>
        <v>0</v>
      </c>
      <c r="E18" s="172" t="e">
        <f t="shared" si="0"/>
        <v>#DIV/0!</v>
      </c>
      <c r="F18" s="178">
        <f t="shared" si="5"/>
        <v>0</v>
      </c>
      <c r="G18" s="178">
        <f t="shared" si="5"/>
        <v>0</v>
      </c>
      <c r="H18" s="18"/>
      <c r="I18" s="19"/>
      <c r="J18" s="18"/>
      <c r="K18" s="19"/>
      <c r="L18" s="18"/>
      <c r="M18" s="19"/>
      <c r="N18" s="18"/>
      <c r="O18" s="19"/>
      <c r="P18" s="18"/>
      <c r="Q18" s="19"/>
      <c r="R18" s="18"/>
      <c r="S18" s="19"/>
      <c r="T18" s="18"/>
      <c r="U18" s="19"/>
      <c r="V18" s="18"/>
      <c r="W18" s="19"/>
      <c r="X18" s="18"/>
      <c r="Y18" s="19"/>
      <c r="AE18" s="166"/>
      <c r="AF18" s="166"/>
      <c r="AG18" s="166"/>
      <c r="AH18" s="166"/>
      <c r="AI18" s="166"/>
      <c r="AJ18" s="166"/>
      <c r="AK18" s="166"/>
      <c r="AL18" s="166"/>
      <c r="AM18" s="166"/>
      <c r="AN18" s="166"/>
      <c r="AO18" s="166"/>
      <c r="AP18" s="166"/>
      <c r="AQ18" s="166"/>
      <c r="AR18" s="166"/>
      <c r="AS18" s="166"/>
      <c r="AT18" s="166"/>
    </row>
    <row r="19" spans="1:69" s="164" customFormat="1" ht="25.5" x14ac:dyDescent="0.2">
      <c r="A19" s="169">
        <v>11</v>
      </c>
      <c r="B19" s="170" t="s">
        <v>155</v>
      </c>
      <c r="C19" s="185">
        <v>1</v>
      </c>
      <c r="D19" s="171">
        <f t="shared" si="2"/>
        <v>0</v>
      </c>
      <c r="E19" s="172" t="e">
        <f t="shared" si="0"/>
        <v>#DIV/0!</v>
      </c>
      <c r="F19" s="178">
        <f t="shared" si="5"/>
        <v>0</v>
      </c>
      <c r="G19" s="178">
        <f t="shared" si="5"/>
        <v>0</v>
      </c>
      <c r="H19" s="18"/>
      <c r="I19" s="19"/>
      <c r="J19" s="18"/>
      <c r="K19" s="19"/>
      <c r="L19" s="18"/>
      <c r="M19" s="19"/>
      <c r="N19" s="18"/>
      <c r="O19" s="19"/>
      <c r="P19" s="18"/>
      <c r="Q19" s="19"/>
      <c r="R19" s="18"/>
      <c r="S19" s="19"/>
      <c r="T19" s="18"/>
      <c r="U19" s="19"/>
      <c r="V19" s="18"/>
      <c r="W19" s="19"/>
      <c r="X19" s="18"/>
      <c r="Y19" s="19"/>
      <c r="AE19" s="166"/>
      <c r="AF19" s="166"/>
      <c r="AG19" s="166"/>
      <c r="AH19" s="166"/>
      <c r="AI19" s="166"/>
      <c r="AJ19" s="166"/>
      <c r="AK19" s="166"/>
      <c r="AL19" s="166"/>
      <c r="AM19" s="166"/>
      <c r="AN19" s="166"/>
      <c r="AO19" s="166"/>
      <c r="AP19" s="166"/>
      <c r="AQ19" s="166"/>
      <c r="AR19" s="166"/>
      <c r="AS19" s="166"/>
      <c r="AT19" s="166"/>
    </row>
    <row r="20" spans="1:69" s="164" customFormat="1" x14ac:dyDescent="0.2">
      <c r="A20" s="169">
        <v>12</v>
      </c>
      <c r="B20" s="170" t="s">
        <v>156</v>
      </c>
      <c r="C20" s="185">
        <v>0.45</v>
      </c>
      <c r="D20" s="171">
        <f t="shared" si="2"/>
        <v>0</v>
      </c>
      <c r="E20" s="172" t="e">
        <f t="shared" si="0"/>
        <v>#DIV/0!</v>
      </c>
      <c r="F20" s="178">
        <f t="shared" si="5"/>
        <v>0</v>
      </c>
      <c r="G20" s="178">
        <f t="shared" si="5"/>
        <v>0</v>
      </c>
      <c r="H20" s="18"/>
      <c r="I20" s="19"/>
      <c r="J20" s="18"/>
      <c r="K20" s="19"/>
      <c r="L20" s="18"/>
      <c r="M20" s="19"/>
      <c r="N20" s="18"/>
      <c r="O20" s="19"/>
      <c r="P20" s="18"/>
      <c r="Q20" s="19"/>
      <c r="R20" s="18"/>
      <c r="S20" s="19"/>
      <c r="T20" s="18"/>
      <c r="U20" s="19"/>
      <c r="V20" s="18"/>
      <c r="W20" s="19"/>
      <c r="X20" s="18"/>
      <c r="Y20" s="19"/>
      <c r="AE20" s="166"/>
      <c r="AF20" s="166"/>
      <c r="AG20" s="166"/>
      <c r="AH20" s="166"/>
      <c r="AI20" s="166"/>
      <c r="AJ20" s="166"/>
      <c r="AK20" s="166"/>
      <c r="AL20" s="166"/>
      <c r="AM20" s="166"/>
      <c r="AN20" s="166"/>
      <c r="AO20" s="166"/>
      <c r="AP20" s="166"/>
      <c r="AQ20" s="166"/>
      <c r="AR20" s="166"/>
      <c r="AS20" s="166"/>
      <c r="AT20" s="166"/>
    </row>
    <row r="21" spans="1:69" s="164" customFormat="1" x14ac:dyDescent="0.2">
      <c r="A21" s="169">
        <v>13</v>
      </c>
      <c r="B21" s="170" t="s">
        <v>145</v>
      </c>
      <c r="C21" s="185">
        <v>0.45</v>
      </c>
      <c r="D21" s="171">
        <f t="shared" si="2"/>
        <v>0</v>
      </c>
      <c r="E21" s="172" t="e">
        <f t="shared" si="0"/>
        <v>#DIV/0!</v>
      </c>
      <c r="F21" s="178">
        <f t="shared" si="5"/>
        <v>0</v>
      </c>
      <c r="G21" s="178">
        <f t="shared" si="5"/>
        <v>0</v>
      </c>
      <c r="H21" s="18"/>
      <c r="I21" s="19"/>
      <c r="J21" s="18"/>
      <c r="K21" s="19"/>
      <c r="L21" s="18"/>
      <c r="M21" s="19"/>
      <c r="N21" s="18"/>
      <c r="O21" s="19"/>
      <c r="P21" s="18"/>
      <c r="Q21" s="19"/>
      <c r="R21" s="18"/>
      <c r="S21" s="19"/>
      <c r="T21" s="18"/>
      <c r="U21" s="19"/>
      <c r="V21" s="18"/>
      <c r="W21" s="19"/>
      <c r="X21" s="18"/>
      <c r="Y21" s="19"/>
      <c r="AE21" s="166"/>
      <c r="AF21" s="166"/>
      <c r="AG21" s="166"/>
      <c r="AH21" s="166"/>
      <c r="AI21" s="166"/>
      <c r="AJ21" s="166"/>
      <c r="AK21" s="166"/>
      <c r="AL21" s="166"/>
      <c r="AM21" s="166"/>
      <c r="AN21" s="166"/>
      <c r="AO21" s="166"/>
      <c r="AP21" s="166"/>
      <c r="AQ21" s="166"/>
      <c r="AR21" s="166"/>
      <c r="AS21" s="166"/>
      <c r="AT21" s="166"/>
    </row>
    <row r="22" spans="1:69" s="164" customFormat="1" x14ac:dyDescent="0.2">
      <c r="A22" s="169">
        <v>14</v>
      </c>
      <c r="B22" s="170" t="s">
        <v>146</v>
      </c>
      <c r="C22" s="185">
        <v>0.45</v>
      </c>
      <c r="D22" s="171">
        <f t="shared" si="2"/>
        <v>0</v>
      </c>
      <c r="E22" s="172" t="e">
        <f t="shared" si="0"/>
        <v>#DIV/0!</v>
      </c>
      <c r="F22" s="178">
        <f t="shared" si="5"/>
        <v>0</v>
      </c>
      <c r="G22" s="178">
        <f t="shared" si="5"/>
        <v>0</v>
      </c>
      <c r="H22" s="18"/>
      <c r="I22" s="19"/>
      <c r="J22" s="18"/>
      <c r="K22" s="19"/>
      <c r="L22" s="18"/>
      <c r="M22" s="19"/>
      <c r="N22" s="18"/>
      <c r="O22" s="19"/>
      <c r="P22" s="18"/>
      <c r="Q22" s="19"/>
      <c r="R22" s="18"/>
      <c r="S22" s="19"/>
      <c r="T22" s="18"/>
      <c r="U22" s="19"/>
      <c r="V22" s="18"/>
      <c r="W22" s="19"/>
      <c r="X22" s="18"/>
      <c r="Y22" s="19"/>
      <c r="AE22" s="166"/>
      <c r="AF22" s="166"/>
      <c r="AG22" s="166"/>
      <c r="AH22" s="166"/>
      <c r="AI22" s="166"/>
      <c r="AJ22" s="166"/>
      <c r="AK22" s="166"/>
      <c r="AL22" s="166"/>
      <c r="AM22" s="166"/>
      <c r="AN22" s="166"/>
      <c r="AO22" s="166"/>
      <c r="AP22" s="166"/>
      <c r="AQ22" s="166"/>
      <c r="AR22" s="166"/>
      <c r="AS22" s="166"/>
      <c r="AT22" s="166"/>
    </row>
    <row r="23" spans="1:69" s="164" customFormat="1" x14ac:dyDescent="0.2">
      <c r="A23" s="169">
        <v>15</v>
      </c>
      <c r="B23" s="170" t="s">
        <v>147</v>
      </c>
      <c r="C23" s="185">
        <v>0.45</v>
      </c>
      <c r="D23" s="171">
        <f t="shared" si="2"/>
        <v>0</v>
      </c>
      <c r="E23" s="172" t="e">
        <f t="shared" si="0"/>
        <v>#DIV/0!</v>
      </c>
      <c r="F23" s="178">
        <f t="shared" si="5"/>
        <v>0</v>
      </c>
      <c r="G23" s="178">
        <f t="shared" si="5"/>
        <v>0</v>
      </c>
      <c r="H23" s="18"/>
      <c r="I23" s="19"/>
      <c r="J23" s="18"/>
      <c r="K23" s="19"/>
      <c r="L23" s="18"/>
      <c r="M23" s="19"/>
      <c r="N23" s="18"/>
      <c r="O23" s="19"/>
      <c r="P23" s="18"/>
      <c r="Q23" s="19"/>
      <c r="R23" s="18"/>
      <c r="S23" s="19"/>
      <c r="T23" s="18"/>
      <c r="U23" s="19"/>
      <c r="V23" s="18"/>
      <c r="W23" s="19"/>
      <c r="X23" s="18"/>
      <c r="Y23" s="19"/>
      <c r="AE23" s="166"/>
      <c r="AF23" s="166"/>
      <c r="AG23" s="166"/>
      <c r="AH23" s="166"/>
      <c r="AI23" s="166"/>
      <c r="AJ23" s="166"/>
      <c r="AK23" s="166"/>
      <c r="AL23" s="166"/>
      <c r="AM23" s="166"/>
      <c r="AN23" s="166"/>
      <c r="AO23" s="166"/>
      <c r="AP23" s="166"/>
      <c r="AQ23" s="166"/>
      <c r="AR23" s="166"/>
      <c r="AS23" s="166"/>
      <c r="AT23" s="166"/>
    </row>
    <row r="24" spans="1:69" s="164" customFormat="1" x14ac:dyDescent="0.2">
      <c r="A24" s="180"/>
      <c r="B24" s="170" t="s">
        <v>148</v>
      </c>
      <c r="C24" s="182"/>
      <c r="D24" s="171">
        <f>F24+G24</f>
        <v>0</v>
      </c>
      <c r="E24" s="181" t="e">
        <f t="shared" si="0"/>
        <v>#DIV/0!</v>
      </c>
      <c r="F24" s="173">
        <f t="shared" ref="F24:Y24" si="6">F7+F8+F9+F10+F11+F12+F13+F16+F17+F18+F19+F20+F21+F22+F23</f>
        <v>0</v>
      </c>
      <c r="G24" s="173">
        <f t="shared" si="6"/>
        <v>0</v>
      </c>
      <c r="H24" s="173">
        <f t="shared" si="6"/>
        <v>0</v>
      </c>
      <c r="I24" s="173">
        <f t="shared" si="6"/>
        <v>0</v>
      </c>
      <c r="J24" s="173">
        <f t="shared" si="6"/>
        <v>0</v>
      </c>
      <c r="K24" s="173">
        <f t="shared" si="6"/>
        <v>0</v>
      </c>
      <c r="L24" s="173">
        <f t="shared" si="6"/>
        <v>0</v>
      </c>
      <c r="M24" s="173">
        <f t="shared" si="6"/>
        <v>0</v>
      </c>
      <c r="N24" s="173">
        <f t="shared" si="6"/>
        <v>0</v>
      </c>
      <c r="O24" s="173">
        <f t="shared" si="6"/>
        <v>0</v>
      </c>
      <c r="P24" s="173">
        <f t="shared" si="6"/>
        <v>0</v>
      </c>
      <c r="Q24" s="173">
        <f t="shared" si="6"/>
        <v>0</v>
      </c>
      <c r="R24" s="173">
        <f t="shared" si="6"/>
        <v>0</v>
      </c>
      <c r="S24" s="173">
        <f t="shared" si="6"/>
        <v>0</v>
      </c>
      <c r="T24" s="173">
        <f t="shared" si="6"/>
        <v>0</v>
      </c>
      <c r="U24" s="173">
        <f t="shared" si="6"/>
        <v>0</v>
      </c>
      <c r="V24" s="173">
        <f t="shared" si="6"/>
        <v>0</v>
      </c>
      <c r="W24" s="173">
        <f t="shared" si="6"/>
        <v>0</v>
      </c>
      <c r="X24" s="173">
        <f t="shared" si="6"/>
        <v>0</v>
      </c>
      <c r="Y24" s="173">
        <f t="shared" si="6"/>
        <v>0</v>
      </c>
      <c r="AE24" s="166"/>
      <c r="AF24" s="166"/>
      <c r="AG24" s="166"/>
      <c r="AH24" s="166"/>
      <c r="AI24" s="166"/>
      <c r="AJ24" s="166"/>
      <c r="AK24" s="166"/>
      <c r="AL24" s="166"/>
      <c r="AM24" s="166"/>
      <c r="AN24" s="166"/>
      <c r="AO24" s="166"/>
      <c r="AP24" s="166"/>
      <c r="AQ24" s="166"/>
      <c r="AR24" s="166"/>
      <c r="AS24" s="166"/>
      <c r="AT24" s="166"/>
    </row>
    <row r="25" spans="1:69" s="164" customFormat="1" x14ac:dyDescent="0.2">
      <c r="A25" s="180"/>
      <c r="B25" s="170" t="s">
        <v>149</v>
      </c>
      <c r="C25" s="182"/>
      <c r="D25" s="183"/>
      <c r="E25" s="181"/>
      <c r="F25" s="184"/>
      <c r="G25" s="184"/>
      <c r="H25" s="173"/>
      <c r="I25" s="18"/>
      <c r="J25" s="173"/>
      <c r="K25" s="18"/>
      <c r="L25" s="173"/>
      <c r="M25" s="18"/>
      <c r="N25" s="173"/>
      <c r="O25" s="18"/>
      <c r="P25" s="173"/>
      <c r="Q25" s="18"/>
      <c r="R25" s="173"/>
      <c r="S25" s="18"/>
      <c r="T25" s="173"/>
      <c r="U25" s="18"/>
      <c r="V25" s="173"/>
      <c r="W25" s="18"/>
      <c r="X25" s="173"/>
      <c r="Y25" s="18"/>
      <c r="AE25" s="166"/>
      <c r="AF25" s="166"/>
      <c r="AG25" s="166"/>
      <c r="AH25" s="166"/>
      <c r="AI25" s="166"/>
      <c r="AJ25" s="166"/>
      <c r="AK25" s="166"/>
      <c r="AL25" s="166"/>
      <c r="AM25" s="166"/>
      <c r="AN25" s="166"/>
      <c r="AO25" s="166"/>
      <c r="AP25" s="166"/>
      <c r="AQ25" s="166"/>
      <c r="AR25" s="166"/>
      <c r="AS25" s="166"/>
      <c r="AT25" s="166"/>
    </row>
    <row r="26" spans="1:69" s="164" customFormat="1" x14ac:dyDescent="0.2">
      <c r="A26" s="180"/>
      <c r="B26" s="170" t="s">
        <v>150</v>
      </c>
      <c r="C26" s="182"/>
      <c r="D26" s="183"/>
      <c r="E26" s="181"/>
      <c r="F26" s="184"/>
      <c r="G26" s="184"/>
      <c r="H26" s="173">
        <f>H24-H23</f>
        <v>0</v>
      </c>
      <c r="I26" s="173">
        <f>I24-I23-I25</f>
        <v>0</v>
      </c>
      <c r="J26" s="173">
        <f t="shared" ref="J26:Y26" si="7">J24-J23</f>
        <v>0</v>
      </c>
      <c r="K26" s="173">
        <f>K24-K23-K25</f>
        <v>0</v>
      </c>
      <c r="L26" s="173">
        <f t="shared" si="7"/>
        <v>0</v>
      </c>
      <c r="M26" s="173">
        <f>M24-M23-M25</f>
        <v>0</v>
      </c>
      <c r="N26" s="173">
        <f t="shared" si="7"/>
        <v>0</v>
      </c>
      <c r="O26" s="173">
        <f t="shared" si="7"/>
        <v>0</v>
      </c>
      <c r="P26" s="173">
        <f t="shared" si="7"/>
        <v>0</v>
      </c>
      <c r="Q26" s="173">
        <f t="shared" si="7"/>
        <v>0</v>
      </c>
      <c r="R26" s="173">
        <f t="shared" si="7"/>
        <v>0</v>
      </c>
      <c r="S26" s="173">
        <f t="shared" si="7"/>
        <v>0</v>
      </c>
      <c r="T26" s="173">
        <f t="shared" si="7"/>
        <v>0</v>
      </c>
      <c r="U26" s="173">
        <f t="shared" si="7"/>
        <v>0</v>
      </c>
      <c r="V26" s="173">
        <f t="shared" si="7"/>
        <v>0</v>
      </c>
      <c r="W26" s="173">
        <f t="shared" si="7"/>
        <v>0</v>
      </c>
      <c r="X26" s="173">
        <f t="shared" si="7"/>
        <v>0</v>
      </c>
      <c r="Y26" s="173">
        <f t="shared" si="7"/>
        <v>0</v>
      </c>
      <c r="AE26" s="166"/>
      <c r="AF26" s="166"/>
      <c r="AG26" s="166"/>
      <c r="AH26" s="166"/>
      <c r="AI26" s="166"/>
      <c r="AJ26" s="166"/>
      <c r="AK26" s="166"/>
      <c r="AL26" s="166"/>
      <c r="AM26" s="166"/>
      <c r="AN26" s="166"/>
      <c r="AO26" s="166"/>
      <c r="AP26" s="166"/>
      <c r="AQ26" s="166"/>
      <c r="AR26" s="166"/>
      <c r="AS26" s="166"/>
      <c r="AT26" s="166"/>
    </row>
    <row r="27" spans="1:69" x14ac:dyDescent="0.2">
      <c r="A27" s="180"/>
      <c r="B27" s="170" t="s">
        <v>157</v>
      </c>
      <c r="C27" s="182"/>
      <c r="D27" s="183"/>
      <c r="E27" s="181"/>
      <c r="F27" s="184"/>
      <c r="G27" s="184"/>
      <c r="H27" s="173">
        <f t="shared" ref="H27:Y27" si="8">H24-H14-H19</f>
        <v>0</v>
      </c>
      <c r="I27" s="173">
        <f t="shared" si="8"/>
        <v>0</v>
      </c>
      <c r="J27" s="173">
        <f t="shared" si="8"/>
        <v>0</v>
      </c>
      <c r="K27" s="173">
        <f t="shared" si="8"/>
        <v>0</v>
      </c>
      <c r="L27" s="173">
        <f t="shared" si="8"/>
        <v>0</v>
      </c>
      <c r="M27" s="173">
        <f t="shared" si="8"/>
        <v>0</v>
      </c>
      <c r="N27" s="173">
        <f t="shared" si="8"/>
        <v>0</v>
      </c>
      <c r="O27" s="173">
        <f t="shared" si="8"/>
        <v>0</v>
      </c>
      <c r="P27" s="173">
        <f t="shared" si="8"/>
        <v>0</v>
      </c>
      <c r="Q27" s="173">
        <f t="shared" si="8"/>
        <v>0</v>
      </c>
      <c r="R27" s="173">
        <f t="shared" si="8"/>
        <v>0</v>
      </c>
      <c r="S27" s="173">
        <f t="shared" si="8"/>
        <v>0</v>
      </c>
      <c r="T27" s="173">
        <f t="shared" si="8"/>
        <v>0</v>
      </c>
      <c r="U27" s="173">
        <f t="shared" si="8"/>
        <v>0</v>
      </c>
      <c r="V27" s="173">
        <f t="shared" si="8"/>
        <v>0</v>
      </c>
      <c r="W27" s="173">
        <f t="shared" si="8"/>
        <v>0</v>
      </c>
      <c r="X27" s="173">
        <f t="shared" si="8"/>
        <v>0</v>
      </c>
      <c r="Y27" s="173">
        <f t="shared" si="8"/>
        <v>0</v>
      </c>
      <c r="Z27" s="164"/>
      <c r="AE27" s="166"/>
      <c r="AF27" s="166"/>
      <c r="AG27" s="166"/>
      <c r="AH27" s="166"/>
      <c r="AI27" s="166"/>
      <c r="AJ27" s="166"/>
      <c r="AK27" s="166"/>
      <c r="AL27" s="166"/>
      <c r="AM27" s="166"/>
      <c r="AN27" s="166"/>
      <c r="AO27" s="166"/>
      <c r="AP27" s="166"/>
      <c r="AQ27" s="166"/>
      <c r="AR27" s="166"/>
      <c r="AS27" s="166"/>
      <c r="AT27" s="166"/>
      <c r="BQ27" s="165"/>
    </row>
    <row r="28" spans="1:69" x14ac:dyDescent="0.2">
      <c r="A28" s="180"/>
      <c r="B28" s="170" t="s">
        <v>158</v>
      </c>
      <c r="C28" s="182"/>
      <c r="D28" s="183"/>
      <c r="E28" s="181"/>
      <c r="F28" s="184"/>
      <c r="G28" s="184"/>
      <c r="H28" s="173">
        <f t="shared" ref="H28:Y28" si="9">H14+H19</f>
        <v>0</v>
      </c>
      <c r="I28" s="173">
        <f t="shared" si="9"/>
        <v>0</v>
      </c>
      <c r="J28" s="173">
        <f t="shared" si="9"/>
        <v>0</v>
      </c>
      <c r="K28" s="173">
        <f t="shared" si="9"/>
        <v>0</v>
      </c>
      <c r="L28" s="173">
        <f t="shared" si="9"/>
        <v>0</v>
      </c>
      <c r="M28" s="173">
        <f t="shared" si="9"/>
        <v>0</v>
      </c>
      <c r="N28" s="173">
        <f t="shared" si="9"/>
        <v>0</v>
      </c>
      <c r="O28" s="173">
        <f t="shared" si="9"/>
        <v>0</v>
      </c>
      <c r="P28" s="173">
        <f t="shared" si="9"/>
        <v>0</v>
      </c>
      <c r="Q28" s="173">
        <f t="shared" si="9"/>
        <v>0</v>
      </c>
      <c r="R28" s="173">
        <f t="shared" si="9"/>
        <v>0</v>
      </c>
      <c r="S28" s="173">
        <f t="shared" si="9"/>
        <v>0</v>
      </c>
      <c r="T28" s="173">
        <f t="shared" si="9"/>
        <v>0</v>
      </c>
      <c r="U28" s="173">
        <f t="shared" si="9"/>
        <v>0</v>
      </c>
      <c r="V28" s="173">
        <f t="shared" si="9"/>
        <v>0</v>
      </c>
      <c r="W28" s="173">
        <f t="shared" si="9"/>
        <v>0</v>
      </c>
      <c r="X28" s="173">
        <f t="shared" si="9"/>
        <v>0</v>
      </c>
      <c r="Y28" s="173">
        <f t="shared" si="9"/>
        <v>0</v>
      </c>
      <c r="Z28" s="164"/>
      <c r="AE28" s="166"/>
      <c r="AF28" s="166"/>
      <c r="AG28" s="166"/>
      <c r="AH28" s="166"/>
      <c r="AI28" s="166"/>
      <c r="AJ28" s="166"/>
      <c r="AK28" s="166"/>
      <c r="AL28" s="166"/>
      <c r="AM28" s="166"/>
      <c r="AN28" s="166"/>
      <c r="AO28" s="166"/>
      <c r="AP28" s="166"/>
      <c r="AQ28" s="166"/>
      <c r="AR28" s="166"/>
      <c r="AS28" s="166"/>
      <c r="AT28" s="166"/>
      <c r="BQ28" s="165"/>
    </row>
    <row r="29" spans="1:69" s="164" customFormat="1" x14ac:dyDescent="0.2">
      <c r="A29" s="163"/>
    </row>
    <row r="30" spans="1:69" s="164" customFormat="1" x14ac:dyDescent="0.2">
      <c r="A30" s="163"/>
    </row>
    <row r="31" spans="1:69" s="164" customFormat="1" x14ac:dyDescent="0.2">
      <c r="A31" s="163"/>
    </row>
    <row r="32" spans="1:69" s="164" customFormat="1" x14ac:dyDescent="0.2">
      <c r="A32" s="163"/>
    </row>
    <row r="33" spans="1:1" s="164" customFormat="1" x14ac:dyDescent="0.2">
      <c r="A33" s="163"/>
    </row>
    <row r="34" spans="1:1" s="164" customFormat="1" x14ac:dyDescent="0.2">
      <c r="A34" s="163"/>
    </row>
    <row r="35" spans="1:1" s="164" customFormat="1" x14ac:dyDescent="0.2">
      <c r="A35" s="163"/>
    </row>
    <row r="36" spans="1:1" s="164" customFormat="1" x14ac:dyDescent="0.2">
      <c r="A36" s="163"/>
    </row>
    <row r="37" spans="1:1" s="164" customFormat="1" x14ac:dyDescent="0.2">
      <c r="A37" s="163"/>
    </row>
    <row r="38" spans="1:1" s="164" customFormat="1" x14ac:dyDescent="0.2">
      <c r="A38" s="163"/>
    </row>
    <row r="39" spans="1:1" s="164" customFormat="1" x14ac:dyDescent="0.2">
      <c r="A39" s="163"/>
    </row>
    <row r="40" spans="1:1" s="164" customFormat="1" x14ac:dyDescent="0.2">
      <c r="A40" s="163"/>
    </row>
    <row r="41" spans="1:1" s="164" customFormat="1" x14ac:dyDescent="0.2">
      <c r="A41" s="163"/>
    </row>
    <row r="42" spans="1:1" s="164" customFormat="1" x14ac:dyDescent="0.2">
      <c r="A42" s="163"/>
    </row>
    <row r="43" spans="1:1" s="164" customFormat="1" x14ac:dyDescent="0.2">
      <c r="A43" s="163"/>
    </row>
    <row r="44" spans="1:1" s="164" customFormat="1" x14ac:dyDescent="0.2">
      <c r="A44" s="163"/>
    </row>
    <row r="45" spans="1:1" s="164" customFormat="1" x14ac:dyDescent="0.2">
      <c r="A45" s="163"/>
    </row>
    <row r="46" spans="1:1" s="164" customFormat="1" x14ac:dyDescent="0.2">
      <c r="A46" s="163"/>
    </row>
    <row r="47" spans="1:1" s="164" customFormat="1" x14ac:dyDescent="0.2">
      <c r="A47" s="163"/>
    </row>
    <row r="48" spans="1:1" s="164" customFormat="1" x14ac:dyDescent="0.2">
      <c r="A48" s="163"/>
    </row>
    <row r="49" spans="1:1" s="164" customFormat="1" x14ac:dyDescent="0.2">
      <c r="A49" s="163"/>
    </row>
    <row r="50" spans="1:1" s="164" customFormat="1" x14ac:dyDescent="0.2">
      <c r="A50" s="163"/>
    </row>
    <row r="51" spans="1:1" s="164" customFormat="1" x14ac:dyDescent="0.2"/>
    <row r="52" spans="1:1" s="164" customFormat="1" x14ac:dyDescent="0.2"/>
    <row r="53" spans="1:1" s="164" customFormat="1" x14ac:dyDescent="0.2"/>
    <row r="54" spans="1:1" s="164" customFormat="1" x14ac:dyDescent="0.2"/>
    <row r="55" spans="1:1" s="164" customFormat="1" x14ac:dyDescent="0.2"/>
    <row r="56" spans="1:1" s="164" customFormat="1" x14ac:dyDescent="0.2"/>
    <row r="57" spans="1:1" s="164" customFormat="1" x14ac:dyDescent="0.2"/>
    <row r="58" spans="1:1" s="164" customFormat="1" x14ac:dyDescent="0.2"/>
    <row r="59" spans="1:1" s="164" customFormat="1" x14ac:dyDescent="0.2"/>
    <row r="60" spans="1:1" s="164" customFormat="1" x14ac:dyDescent="0.2"/>
    <row r="61" spans="1:1" s="164" customFormat="1" x14ac:dyDescent="0.2"/>
    <row r="62" spans="1:1" s="164" customFormat="1" x14ac:dyDescent="0.2"/>
    <row r="63" spans="1:1" s="164" customFormat="1" x14ac:dyDescent="0.2"/>
    <row r="64" spans="1:1" s="164" customFormat="1" x14ac:dyDescent="0.2"/>
    <row r="65" s="164" customFormat="1" x14ac:dyDescent="0.2"/>
    <row r="66" s="164" customFormat="1" x14ac:dyDescent="0.2"/>
    <row r="67" s="164" customFormat="1" x14ac:dyDescent="0.2"/>
    <row r="68" s="164" customFormat="1" x14ac:dyDescent="0.2"/>
    <row r="69" s="164" customFormat="1" x14ac:dyDescent="0.2"/>
    <row r="70" s="164" customFormat="1" x14ac:dyDescent="0.2"/>
    <row r="71" s="164" customFormat="1" x14ac:dyDescent="0.2"/>
    <row r="72" s="164" customFormat="1" x14ac:dyDescent="0.2"/>
    <row r="73" s="164" customFormat="1" x14ac:dyDescent="0.2"/>
    <row r="74" s="164" customFormat="1" x14ac:dyDescent="0.2"/>
    <row r="75" s="164" customFormat="1" x14ac:dyDescent="0.2"/>
    <row r="76" s="164" customFormat="1" x14ac:dyDescent="0.2"/>
    <row r="77" s="164" customFormat="1" x14ac:dyDescent="0.2"/>
    <row r="78" s="164" customFormat="1" x14ac:dyDescent="0.2"/>
    <row r="79" s="164" customFormat="1" x14ac:dyDescent="0.2"/>
    <row r="80" s="164" customFormat="1" x14ac:dyDescent="0.2"/>
    <row r="81" s="164" customFormat="1" x14ac:dyDescent="0.2"/>
    <row r="82" s="164" customFormat="1" x14ac:dyDescent="0.2"/>
    <row r="83" s="164" customFormat="1" x14ac:dyDescent="0.2"/>
    <row r="84" s="164" customFormat="1" x14ac:dyDescent="0.2"/>
    <row r="85" s="164" customFormat="1" x14ac:dyDescent="0.2"/>
    <row r="86" s="164" customFormat="1" x14ac:dyDescent="0.2"/>
    <row r="87" s="164" customFormat="1" x14ac:dyDescent="0.2"/>
    <row r="88" s="164" customFormat="1" x14ac:dyDescent="0.2"/>
    <row r="89" s="164" customFormat="1" x14ac:dyDescent="0.2"/>
    <row r="90" s="164" customFormat="1" x14ac:dyDescent="0.2"/>
    <row r="91" s="164" customFormat="1" x14ac:dyDescent="0.2"/>
    <row r="92" s="164" customFormat="1" x14ac:dyDescent="0.2"/>
    <row r="93" s="164" customFormat="1" x14ac:dyDescent="0.2"/>
    <row r="94" s="164" customFormat="1" x14ac:dyDescent="0.2"/>
    <row r="95" s="164" customFormat="1" x14ac:dyDescent="0.2"/>
    <row r="96" s="164" customFormat="1" x14ac:dyDescent="0.2"/>
    <row r="97" s="164" customFormat="1" x14ac:dyDescent="0.2"/>
    <row r="98" s="164" customFormat="1" x14ac:dyDescent="0.2"/>
    <row r="99" s="164" customFormat="1" x14ac:dyDescent="0.2"/>
    <row r="100" s="164" customFormat="1" x14ac:dyDescent="0.2"/>
    <row r="101" s="164" customFormat="1" x14ac:dyDescent="0.2"/>
    <row r="102" s="164" customFormat="1" x14ac:dyDescent="0.2"/>
    <row r="103" s="164" customFormat="1" x14ac:dyDescent="0.2"/>
    <row r="104" s="164" customFormat="1" x14ac:dyDescent="0.2"/>
    <row r="105" s="164" customFormat="1" x14ac:dyDescent="0.2"/>
    <row r="106" s="164" customFormat="1" x14ac:dyDescent="0.2"/>
    <row r="107" s="164" customFormat="1" x14ac:dyDescent="0.2"/>
    <row r="108" s="164" customFormat="1" x14ac:dyDescent="0.2"/>
    <row r="109" s="164" customFormat="1" x14ac:dyDescent="0.2"/>
    <row r="110" s="164" customFormat="1" x14ac:dyDescent="0.2"/>
    <row r="111" s="164" customFormat="1" x14ac:dyDescent="0.2"/>
    <row r="112" s="164" customFormat="1" x14ac:dyDescent="0.2"/>
    <row r="113" s="164" customFormat="1" x14ac:dyDescent="0.2"/>
    <row r="114" s="164" customFormat="1" x14ac:dyDescent="0.2"/>
    <row r="115" s="164" customFormat="1" x14ac:dyDescent="0.2"/>
    <row r="116" s="164" customFormat="1" x14ac:dyDescent="0.2"/>
    <row r="117" s="164" customFormat="1" x14ac:dyDescent="0.2"/>
    <row r="118" s="164" customFormat="1" x14ac:dyDescent="0.2"/>
    <row r="119" s="164" customFormat="1" x14ac:dyDescent="0.2"/>
    <row r="120" s="164" customFormat="1" x14ac:dyDescent="0.2"/>
    <row r="121" s="164" customFormat="1" x14ac:dyDescent="0.2"/>
    <row r="122" s="164" customFormat="1" x14ac:dyDescent="0.2"/>
    <row r="123" s="164" customFormat="1" x14ac:dyDescent="0.2"/>
    <row r="124" s="164" customFormat="1" x14ac:dyDescent="0.2"/>
    <row r="125" s="164" customFormat="1" x14ac:dyDescent="0.2"/>
    <row r="126" s="164" customFormat="1" x14ac:dyDescent="0.2"/>
    <row r="127" s="164" customFormat="1" x14ac:dyDescent="0.2"/>
    <row r="128" s="164" customFormat="1" x14ac:dyDescent="0.2"/>
    <row r="129" s="164" customFormat="1" x14ac:dyDescent="0.2"/>
    <row r="130" s="164" customFormat="1" x14ac:dyDescent="0.2"/>
    <row r="131" s="164" customFormat="1" x14ac:dyDescent="0.2"/>
    <row r="132" s="164" customFormat="1" x14ac:dyDescent="0.2"/>
    <row r="133" s="164" customFormat="1" x14ac:dyDescent="0.2"/>
    <row r="134" s="164" customFormat="1" x14ac:dyDescent="0.2"/>
    <row r="135" s="164" customFormat="1" x14ac:dyDescent="0.2"/>
    <row r="136" s="164" customFormat="1" x14ac:dyDescent="0.2"/>
    <row r="137" s="164" customFormat="1" x14ac:dyDescent="0.2"/>
    <row r="138" s="164" customFormat="1" x14ac:dyDescent="0.2"/>
    <row r="139" s="164" customFormat="1" x14ac:dyDescent="0.2"/>
    <row r="140" s="164" customFormat="1" x14ac:dyDescent="0.2"/>
    <row r="141" s="164" customFormat="1" x14ac:dyDescent="0.2"/>
    <row r="142" s="164" customFormat="1" x14ac:dyDescent="0.2"/>
    <row r="143" s="164" customFormat="1" x14ac:dyDescent="0.2"/>
    <row r="144" s="164" customFormat="1" x14ac:dyDescent="0.2"/>
    <row r="145" s="164" customFormat="1" x14ac:dyDescent="0.2"/>
    <row r="146" s="164" customFormat="1" x14ac:dyDescent="0.2"/>
    <row r="147" s="164" customFormat="1" x14ac:dyDescent="0.2"/>
    <row r="148" s="164" customFormat="1" x14ac:dyDescent="0.2"/>
    <row r="149" s="164" customFormat="1" x14ac:dyDescent="0.2"/>
    <row r="150" s="164" customFormat="1" x14ac:dyDescent="0.2"/>
    <row r="151" s="164" customFormat="1" x14ac:dyDescent="0.2"/>
    <row r="152" s="164" customFormat="1" x14ac:dyDescent="0.2"/>
    <row r="153" s="164" customFormat="1" x14ac:dyDescent="0.2"/>
    <row r="154" s="164" customFormat="1" x14ac:dyDescent="0.2"/>
    <row r="155" s="164" customFormat="1" x14ac:dyDescent="0.2"/>
    <row r="156" s="164" customFormat="1" x14ac:dyDescent="0.2"/>
    <row r="157" s="164" customFormat="1" x14ac:dyDescent="0.2"/>
    <row r="158" s="164" customFormat="1" x14ac:dyDescent="0.2"/>
    <row r="159" s="164" customFormat="1" x14ac:dyDescent="0.2"/>
    <row r="160" s="164" customFormat="1" x14ac:dyDescent="0.2"/>
    <row r="161" s="164" customFormat="1" x14ac:dyDescent="0.2"/>
    <row r="162" s="164" customFormat="1" x14ac:dyDescent="0.2"/>
    <row r="163" s="164" customFormat="1" x14ac:dyDescent="0.2"/>
    <row r="164" s="164" customFormat="1" x14ac:dyDescent="0.2"/>
    <row r="165" s="164" customFormat="1" x14ac:dyDescent="0.2"/>
    <row r="166" s="164" customFormat="1" x14ac:dyDescent="0.2"/>
    <row r="167" s="164" customFormat="1" x14ac:dyDescent="0.2"/>
    <row r="168" s="164" customFormat="1" x14ac:dyDescent="0.2"/>
    <row r="169" s="164" customFormat="1" x14ac:dyDescent="0.2"/>
    <row r="170" s="164" customFormat="1" x14ac:dyDescent="0.2"/>
    <row r="171" s="164" customFormat="1" x14ac:dyDescent="0.2"/>
    <row r="172" s="164" customFormat="1" x14ac:dyDescent="0.2"/>
    <row r="173" s="164" customFormat="1" x14ac:dyDescent="0.2"/>
    <row r="174" s="164" customFormat="1" x14ac:dyDescent="0.2"/>
    <row r="175" s="164" customFormat="1" x14ac:dyDescent="0.2"/>
    <row r="176" s="164" customFormat="1" x14ac:dyDescent="0.2"/>
    <row r="177" s="164" customFormat="1" x14ac:dyDescent="0.2"/>
    <row r="178" s="164" customFormat="1" x14ac:dyDescent="0.2"/>
    <row r="179" s="164" customFormat="1" x14ac:dyDescent="0.2"/>
    <row r="180" s="164" customFormat="1" x14ac:dyDescent="0.2"/>
    <row r="181" s="164" customFormat="1" x14ac:dyDescent="0.2"/>
    <row r="182" s="164" customFormat="1" x14ac:dyDescent="0.2"/>
    <row r="183" s="164" customFormat="1" x14ac:dyDescent="0.2"/>
    <row r="184" s="164" customFormat="1" x14ac:dyDescent="0.2"/>
    <row r="185" s="164" customFormat="1" x14ac:dyDescent="0.2"/>
    <row r="186" s="164" customFormat="1" x14ac:dyDescent="0.2"/>
    <row r="187" s="164" customFormat="1" x14ac:dyDescent="0.2"/>
    <row r="188" s="164" customFormat="1" x14ac:dyDescent="0.2"/>
    <row r="189" s="164" customFormat="1" x14ac:dyDescent="0.2"/>
    <row r="190" s="164" customFormat="1" x14ac:dyDescent="0.2"/>
    <row r="191" s="164" customFormat="1" x14ac:dyDescent="0.2"/>
    <row r="192" s="164" customFormat="1" x14ac:dyDescent="0.2"/>
    <row r="193" s="164" customFormat="1" x14ac:dyDescent="0.2"/>
    <row r="194" s="164" customFormat="1" x14ac:dyDescent="0.2"/>
    <row r="195" s="164" customFormat="1" x14ac:dyDescent="0.2"/>
    <row r="196" s="164" customFormat="1" x14ac:dyDescent="0.2"/>
    <row r="197" s="164" customFormat="1" x14ac:dyDescent="0.2"/>
    <row r="198" s="164" customFormat="1" x14ac:dyDescent="0.2"/>
    <row r="199" s="164" customFormat="1" x14ac:dyDescent="0.2"/>
    <row r="200" s="164" customFormat="1" x14ac:dyDescent="0.2"/>
    <row r="201" s="164" customFormat="1" x14ac:dyDescent="0.2"/>
    <row r="202" s="164" customFormat="1" x14ac:dyDescent="0.2"/>
    <row r="203" s="164" customFormat="1" x14ac:dyDescent="0.2"/>
    <row r="204" s="164" customFormat="1" x14ac:dyDescent="0.2"/>
    <row r="205" s="164" customFormat="1" x14ac:dyDescent="0.2"/>
    <row r="206" s="164" customFormat="1" x14ac:dyDescent="0.2"/>
    <row r="207" s="164" customFormat="1" x14ac:dyDescent="0.2"/>
    <row r="208" s="164" customFormat="1" x14ac:dyDescent="0.2"/>
    <row r="209" s="164" customFormat="1" x14ac:dyDescent="0.2"/>
    <row r="210" s="164" customFormat="1" x14ac:dyDescent="0.2"/>
    <row r="211" s="164" customFormat="1" x14ac:dyDescent="0.2"/>
    <row r="212" s="164" customFormat="1" x14ac:dyDescent="0.2"/>
    <row r="213" s="164" customFormat="1" x14ac:dyDescent="0.2"/>
    <row r="214" s="164" customFormat="1" x14ac:dyDescent="0.2"/>
    <row r="215" s="164" customFormat="1" x14ac:dyDescent="0.2"/>
    <row r="216" s="164" customFormat="1" x14ac:dyDescent="0.2"/>
    <row r="217" s="164" customFormat="1" x14ac:dyDescent="0.2"/>
    <row r="218" s="164" customFormat="1" x14ac:dyDescent="0.2"/>
    <row r="219" s="164" customFormat="1" x14ac:dyDescent="0.2"/>
    <row r="220" s="164" customFormat="1" x14ac:dyDescent="0.2"/>
    <row r="221" s="164" customFormat="1" x14ac:dyDescent="0.2"/>
    <row r="222" s="164" customFormat="1" x14ac:dyDescent="0.2"/>
    <row r="223" s="164" customFormat="1" x14ac:dyDescent="0.2"/>
    <row r="224" s="164" customFormat="1" x14ac:dyDescent="0.2"/>
    <row r="225" s="164" customFormat="1" x14ac:dyDescent="0.2"/>
    <row r="226" s="164" customFormat="1" x14ac:dyDescent="0.2"/>
    <row r="227" s="164" customFormat="1" x14ac:dyDescent="0.2"/>
    <row r="228" s="164" customFormat="1" x14ac:dyDescent="0.2"/>
    <row r="229" s="164" customFormat="1" x14ac:dyDescent="0.2"/>
    <row r="230" s="164" customFormat="1" x14ac:dyDescent="0.2"/>
    <row r="231" s="164" customFormat="1" x14ac:dyDescent="0.2"/>
    <row r="232" s="164" customFormat="1" x14ac:dyDescent="0.2"/>
    <row r="233" s="164" customFormat="1" x14ac:dyDescent="0.2"/>
    <row r="234" s="164" customFormat="1" x14ac:dyDescent="0.2"/>
    <row r="235" s="164" customFormat="1" x14ac:dyDescent="0.2"/>
    <row r="236" s="164" customFormat="1" x14ac:dyDescent="0.2"/>
    <row r="237" s="164" customFormat="1" x14ac:dyDescent="0.2"/>
    <row r="238" s="164" customFormat="1" x14ac:dyDescent="0.2"/>
    <row r="239" s="164" customFormat="1" x14ac:dyDescent="0.2"/>
    <row r="240" s="164" customFormat="1" x14ac:dyDescent="0.2"/>
    <row r="241" s="164" customFormat="1" x14ac:dyDescent="0.2"/>
    <row r="242" s="164" customFormat="1" x14ac:dyDescent="0.2"/>
    <row r="243" s="164" customFormat="1" x14ac:dyDescent="0.2"/>
    <row r="244" s="164" customFormat="1" x14ac:dyDescent="0.2"/>
    <row r="245" s="164" customFormat="1" x14ac:dyDescent="0.2"/>
    <row r="246" s="164" customFormat="1" x14ac:dyDescent="0.2"/>
    <row r="247" s="164" customFormat="1" x14ac:dyDescent="0.2"/>
    <row r="248" s="164" customFormat="1" x14ac:dyDescent="0.2"/>
    <row r="249" s="164" customFormat="1" x14ac:dyDescent="0.2"/>
    <row r="250" s="164" customFormat="1" x14ac:dyDescent="0.2"/>
    <row r="251" s="164" customFormat="1" x14ac:dyDescent="0.2"/>
    <row r="252" s="164" customFormat="1" x14ac:dyDescent="0.2"/>
    <row r="253" s="164" customFormat="1" x14ac:dyDescent="0.2"/>
    <row r="254" s="164" customFormat="1" x14ac:dyDescent="0.2"/>
    <row r="255" s="164" customFormat="1" x14ac:dyDescent="0.2"/>
    <row r="256" s="164" customFormat="1" x14ac:dyDescent="0.2"/>
    <row r="257" s="164" customFormat="1" x14ac:dyDescent="0.2"/>
    <row r="258" s="164" customFormat="1" x14ac:dyDescent="0.2"/>
    <row r="259" s="164" customFormat="1" x14ac:dyDescent="0.2"/>
    <row r="260" s="164" customFormat="1" x14ac:dyDescent="0.2"/>
    <row r="261" s="164" customFormat="1" x14ac:dyDescent="0.2"/>
    <row r="262" s="164" customFormat="1" x14ac:dyDescent="0.2"/>
    <row r="263" s="164" customFormat="1" x14ac:dyDescent="0.2"/>
    <row r="264" s="164" customFormat="1" x14ac:dyDescent="0.2"/>
    <row r="265" s="164" customFormat="1" x14ac:dyDescent="0.2"/>
    <row r="266" s="164" customFormat="1" x14ac:dyDescent="0.2"/>
    <row r="267" s="164" customFormat="1" x14ac:dyDescent="0.2"/>
    <row r="268" s="164" customFormat="1" x14ac:dyDescent="0.2"/>
    <row r="269" s="164" customFormat="1" x14ac:dyDescent="0.2"/>
    <row r="270" s="164" customFormat="1" x14ac:dyDescent="0.2"/>
    <row r="271" s="164" customFormat="1" x14ac:dyDescent="0.2"/>
    <row r="272" s="164" customFormat="1" x14ac:dyDescent="0.2"/>
    <row r="273" s="164" customFormat="1" x14ac:dyDescent="0.2"/>
    <row r="274" s="164" customFormat="1" x14ac:dyDescent="0.2"/>
    <row r="275" s="164" customFormat="1" x14ac:dyDescent="0.2"/>
    <row r="276" s="164" customFormat="1" x14ac:dyDescent="0.2"/>
    <row r="277" s="164" customFormat="1" x14ac:dyDescent="0.2"/>
    <row r="278" s="164" customFormat="1" x14ac:dyDescent="0.2"/>
    <row r="279" s="164" customFormat="1" x14ac:dyDescent="0.2"/>
    <row r="280" s="164" customFormat="1" x14ac:dyDescent="0.2"/>
    <row r="281" s="164" customFormat="1" x14ac:dyDescent="0.2"/>
    <row r="282" s="164" customFormat="1" x14ac:dyDescent="0.2"/>
    <row r="283" s="164" customFormat="1" x14ac:dyDescent="0.2"/>
    <row r="284" s="164" customFormat="1" x14ac:dyDescent="0.2"/>
    <row r="285" s="164" customFormat="1" x14ac:dyDescent="0.2"/>
    <row r="286" s="164" customFormat="1" x14ac:dyDescent="0.2"/>
    <row r="287" s="164" customFormat="1" x14ac:dyDescent="0.2"/>
    <row r="288" s="164" customFormat="1" x14ac:dyDescent="0.2"/>
    <row r="289" s="164" customFormat="1" x14ac:dyDescent="0.2"/>
    <row r="290" s="164" customFormat="1" x14ac:dyDescent="0.2"/>
    <row r="291" s="164" customFormat="1" x14ac:dyDescent="0.2"/>
    <row r="292" s="164" customFormat="1" x14ac:dyDescent="0.2"/>
    <row r="293" s="164" customFormat="1" x14ac:dyDescent="0.2"/>
    <row r="294" s="164" customFormat="1" x14ac:dyDescent="0.2"/>
    <row r="295" s="164" customFormat="1" x14ac:dyDescent="0.2"/>
    <row r="296" s="164" customFormat="1" x14ac:dyDescent="0.2"/>
    <row r="297" s="164" customFormat="1" x14ac:dyDescent="0.2"/>
    <row r="298" s="164" customFormat="1" x14ac:dyDescent="0.2"/>
    <row r="299" s="164" customFormat="1" x14ac:dyDescent="0.2"/>
    <row r="300" s="164" customFormat="1" x14ac:dyDescent="0.2"/>
    <row r="301" s="164" customFormat="1" x14ac:dyDescent="0.2"/>
    <row r="302" s="164" customFormat="1" x14ac:dyDescent="0.2"/>
    <row r="303" s="164" customFormat="1" x14ac:dyDescent="0.2"/>
    <row r="304" s="164" customFormat="1" x14ac:dyDescent="0.2"/>
    <row r="305" s="164" customFormat="1" x14ac:dyDescent="0.2"/>
    <row r="306" s="164" customFormat="1" x14ac:dyDescent="0.2"/>
    <row r="307" s="164" customFormat="1" x14ac:dyDescent="0.2"/>
    <row r="308" s="164" customFormat="1" x14ac:dyDescent="0.2"/>
    <row r="309" s="164" customFormat="1" x14ac:dyDescent="0.2"/>
    <row r="310" s="164" customFormat="1" x14ac:dyDescent="0.2"/>
    <row r="311" s="164" customFormat="1" x14ac:dyDescent="0.2"/>
    <row r="312" s="164" customFormat="1" x14ac:dyDescent="0.2"/>
    <row r="313" s="164" customFormat="1" x14ac:dyDescent="0.2"/>
    <row r="314" s="164" customFormat="1" x14ac:dyDescent="0.2"/>
    <row r="315" s="164" customFormat="1" x14ac:dyDescent="0.2"/>
    <row r="316" s="164" customFormat="1" x14ac:dyDescent="0.2"/>
    <row r="317" s="164" customFormat="1" x14ac:dyDescent="0.2"/>
    <row r="318" s="164" customFormat="1" x14ac:dyDescent="0.2"/>
    <row r="319" s="164" customFormat="1" x14ac:dyDescent="0.2"/>
    <row r="320" s="164" customFormat="1" x14ac:dyDescent="0.2"/>
    <row r="321" s="164" customFormat="1" x14ac:dyDescent="0.2"/>
    <row r="322" s="164" customFormat="1" x14ac:dyDescent="0.2"/>
    <row r="323" s="164" customFormat="1" x14ac:dyDescent="0.2"/>
    <row r="324" s="164" customFormat="1" x14ac:dyDescent="0.2"/>
    <row r="325" s="164" customFormat="1" x14ac:dyDescent="0.2"/>
    <row r="326" s="164" customFormat="1" x14ac:dyDescent="0.2"/>
    <row r="327" s="164" customFormat="1" x14ac:dyDescent="0.2"/>
    <row r="328" s="164" customFormat="1" x14ac:dyDescent="0.2"/>
    <row r="329" s="164" customFormat="1" x14ac:dyDescent="0.2"/>
    <row r="330" s="164" customFormat="1" x14ac:dyDescent="0.2"/>
    <row r="331" s="164" customFormat="1" x14ac:dyDescent="0.2"/>
    <row r="332" s="164" customFormat="1" x14ac:dyDescent="0.2"/>
    <row r="333" s="164" customFormat="1" x14ac:dyDescent="0.2"/>
    <row r="334" s="164" customFormat="1" x14ac:dyDescent="0.2"/>
    <row r="335" s="164" customFormat="1" x14ac:dyDescent="0.2"/>
    <row r="336" s="164" customFormat="1" x14ac:dyDescent="0.2"/>
    <row r="337" s="164" customFormat="1" x14ac:dyDescent="0.2"/>
    <row r="338" s="164" customFormat="1" x14ac:dyDescent="0.2"/>
    <row r="339" s="164" customFormat="1" x14ac:dyDescent="0.2"/>
    <row r="340" s="164" customFormat="1" x14ac:dyDescent="0.2"/>
    <row r="341" s="164" customFormat="1" x14ac:dyDescent="0.2"/>
    <row r="342" s="164" customFormat="1" x14ac:dyDescent="0.2"/>
    <row r="343" s="164" customFormat="1" x14ac:dyDescent="0.2"/>
    <row r="344" s="164" customFormat="1" x14ac:dyDescent="0.2"/>
    <row r="345" s="164" customFormat="1" x14ac:dyDescent="0.2"/>
    <row r="346" s="164" customFormat="1" x14ac:dyDescent="0.2"/>
    <row r="347" s="164" customFormat="1" x14ac:dyDescent="0.2"/>
    <row r="348" s="164" customFormat="1" x14ac:dyDescent="0.2"/>
    <row r="349" s="164" customFormat="1" x14ac:dyDescent="0.2"/>
    <row r="350" s="164" customFormat="1" x14ac:dyDescent="0.2"/>
    <row r="351" s="164" customFormat="1" x14ac:dyDescent="0.2"/>
    <row r="352" s="164" customFormat="1" x14ac:dyDescent="0.2"/>
    <row r="353" s="164" customFormat="1" x14ac:dyDescent="0.2"/>
    <row r="354" s="164" customFormat="1" x14ac:dyDescent="0.2"/>
    <row r="355" s="164" customFormat="1" x14ac:dyDescent="0.2"/>
    <row r="356" s="164" customFormat="1" x14ac:dyDescent="0.2"/>
    <row r="357" s="164" customFormat="1" x14ac:dyDescent="0.2"/>
    <row r="358" s="164" customFormat="1" x14ac:dyDescent="0.2"/>
    <row r="359" s="164" customFormat="1" x14ac:dyDescent="0.2"/>
    <row r="360" s="164" customFormat="1" x14ac:dyDescent="0.2"/>
    <row r="361" s="164" customFormat="1" x14ac:dyDescent="0.2"/>
    <row r="362" s="164" customFormat="1" x14ac:dyDescent="0.2"/>
    <row r="363" s="164" customFormat="1" x14ac:dyDescent="0.2"/>
    <row r="364" s="164" customFormat="1" x14ac:dyDescent="0.2"/>
    <row r="365" s="164" customFormat="1" x14ac:dyDescent="0.2"/>
    <row r="366" s="164" customFormat="1" x14ac:dyDescent="0.2"/>
    <row r="367" s="164" customFormat="1" x14ac:dyDescent="0.2"/>
    <row r="368" s="164" customFormat="1" x14ac:dyDescent="0.2"/>
    <row r="369" s="164" customFormat="1" x14ac:dyDescent="0.2"/>
    <row r="370" s="164" customFormat="1" x14ac:dyDescent="0.2"/>
    <row r="371" s="164" customFormat="1" x14ac:dyDescent="0.2"/>
    <row r="372" s="164" customFormat="1" x14ac:dyDescent="0.2"/>
    <row r="373" s="164" customFormat="1" x14ac:dyDescent="0.2"/>
    <row r="374" s="164" customFormat="1" x14ac:dyDescent="0.2"/>
    <row r="375" s="164" customFormat="1" x14ac:dyDescent="0.2"/>
    <row r="376" s="164" customFormat="1" x14ac:dyDescent="0.2"/>
    <row r="377" s="164" customFormat="1" x14ac:dyDescent="0.2"/>
    <row r="378" s="164" customFormat="1" x14ac:dyDescent="0.2"/>
    <row r="379" s="164" customFormat="1" x14ac:dyDescent="0.2"/>
    <row r="380" s="164" customFormat="1" x14ac:dyDescent="0.2"/>
    <row r="381" s="164" customFormat="1" x14ac:dyDescent="0.2"/>
    <row r="382" s="164" customFormat="1" x14ac:dyDescent="0.2"/>
    <row r="383" s="164" customFormat="1" x14ac:dyDescent="0.2"/>
    <row r="384" s="164" customFormat="1" x14ac:dyDescent="0.2"/>
    <row r="385" s="164" customFormat="1" x14ac:dyDescent="0.2"/>
    <row r="386" s="164" customFormat="1" x14ac:dyDescent="0.2"/>
    <row r="387" s="164" customFormat="1" x14ac:dyDescent="0.2"/>
    <row r="388" s="164" customFormat="1" x14ac:dyDescent="0.2"/>
    <row r="389" s="164" customFormat="1" x14ac:dyDescent="0.2"/>
    <row r="390" s="164" customFormat="1" x14ac:dyDescent="0.2"/>
    <row r="391" s="164" customFormat="1" x14ac:dyDescent="0.2"/>
    <row r="392" s="164" customFormat="1" x14ac:dyDescent="0.2"/>
    <row r="393" s="164" customFormat="1" x14ac:dyDescent="0.2"/>
    <row r="394" s="164" customFormat="1" x14ac:dyDescent="0.2"/>
  </sheetData>
  <sheetProtection algorithmName="SHA-512" hashValue="OfZDH31HgA/mAvNii7BqT+EKGGpxR3eSE7ls0Y9AI96MYAiHH5t2dY/crJhwhFDc2gCEBVaT5KKGy/idGsd7LQ==" saltValue="NMgB7bpurZXGDp7sdiLjj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0" priority="1" stopIfTrue="1" operator="containsText" text="PĀRSNIEGTAS IZMAKSAS">
      <formula>NOT(ISERROR(SEARCH("PĀRSNIEGTAS IZMAKSAS",D7)))</formula>
    </cfRule>
  </conditionalFormatting>
  <conditionalFormatting sqref="F8:G9">
    <cfRule type="containsText" dxfId="89" priority="6" stopIfTrue="1" operator="containsText" text="PĀRSNIEGTAS IZMAKSAS">
      <formula>NOT(ISERROR(SEARCH("PĀRSNIEGTAS IZMAKSAS",F8)))</formula>
    </cfRule>
  </conditionalFormatting>
  <conditionalFormatting sqref="F12:G12">
    <cfRule type="containsText" dxfId="88" priority="5" stopIfTrue="1" operator="containsText" text="PĀRSNIEGTAS IZMAKSAS">
      <formula>NOT(ISERROR(SEARCH("PĀRSNIEGTAS IZMAKSAS",F12)))</formula>
    </cfRule>
  </conditionalFormatting>
  <conditionalFormatting sqref="J5:Y5">
    <cfRule type="cellIs" dxfId="87"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H19" sqref="H19"/>
    </sheetView>
  </sheetViews>
  <sheetFormatPr defaultColWidth="9.140625" defaultRowHeight="12.75" x14ac:dyDescent="0.2"/>
  <cols>
    <col min="1" max="1" width="1.28515625" style="197" customWidth="1"/>
    <col min="2" max="2" width="7.5703125" style="197" customWidth="1"/>
    <col min="3" max="3" width="36.85546875" style="197" customWidth="1"/>
    <col min="4" max="4" width="9.140625" style="197"/>
    <col min="5" max="35" width="13.85546875" style="197" customWidth="1"/>
    <col min="36" max="16384" width="9.140625" style="197"/>
  </cols>
  <sheetData>
    <row r="1" spans="1:55" s="1" customFormat="1" ht="27" customHeight="1" x14ac:dyDescent="0.25">
      <c r="A1" s="551" t="s">
        <v>181</v>
      </c>
      <c r="B1" s="551"/>
      <c r="C1" s="551"/>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66" t="s">
        <v>182</v>
      </c>
      <c r="B2" s="266"/>
      <c r="C2" s="266"/>
      <c r="D2" s="14"/>
    </row>
    <row r="3" spans="1:55" x14ac:dyDescent="0.2">
      <c r="A3" s="194"/>
      <c r="B3" s="194"/>
      <c r="C3" s="194"/>
      <c r="D3" s="195"/>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6"/>
    </row>
    <row r="4" spans="1:55" x14ac:dyDescent="0.2">
      <c r="A4" s="267"/>
      <c r="B4" s="199"/>
      <c r="C4" s="200"/>
      <c r="D4" s="201"/>
      <c r="E4" s="202">
        <v>1</v>
      </c>
      <c r="F4" s="202">
        <v>2</v>
      </c>
      <c r="G4" s="202">
        <v>3</v>
      </c>
      <c r="H4" s="202">
        <v>4</v>
      </c>
      <c r="I4" s="202">
        <v>5</v>
      </c>
      <c r="J4" s="202">
        <v>6</v>
      </c>
      <c r="K4" s="202">
        <v>7</v>
      </c>
      <c r="L4" s="202">
        <v>8</v>
      </c>
      <c r="M4" s="202">
        <v>9</v>
      </c>
      <c r="N4" s="202">
        <v>10</v>
      </c>
      <c r="O4" s="202">
        <v>11</v>
      </c>
      <c r="P4" s="202">
        <v>12</v>
      </c>
      <c r="Q4" s="202">
        <v>13</v>
      </c>
      <c r="R4" s="202">
        <v>14</v>
      </c>
      <c r="S4" s="202">
        <v>15</v>
      </c>
      <c r="T4" s="202">
        <v>16</v>
      </c>
      <c r="U4" s="202">
        <v>17</v>
      </c>
      <c r="V4" s="202">
        <v>18</v>
      </c>
      <c r="W4" s="202">
        <v>19</v>
      </c>
      <c r="X4" s="202">
        <v>20</v>
      </c>
      <c r="Y4" s="202">
        <v>21</v>
      </c>
      <c r="Z4" s="202">
        <v>22</v>
      </c>
      <c r="AA4" s="202">
        <v>23</v>
      </c>
      <c r="AB4" s="202">
        <v>24</v>
      </c>
      <c r="AC4" s="202">
        <v>25</v>
      </c>
      <c r="AD4" s="202">
        <v>26</v>
      </c>
      <c r="AE4" s="202">
        <v>27</v>
      </c>
      <c r="AF4" s="202">
        <v>28</v>
      </c>
      <c r="AG4" s="202">
        <v>29</v>
      </c>
      <c r="AH4" s="202">
        <v>30</v>
      </c>
      <c r="AI4" s="203"/>
    </row>
    <row r="5" spans="1:55" x14ac:dyDescent="0.2">
      <c r="A5" s="268"/>
      <c r="B5" s="205"/>
      <c r="C5" s="205"/>
      <c r="D5" s="206" t="s">
        <v>183</v>
      </c>
      <c r="E5" s="207">
        <f>'Dati par projektu'!E13</f>
        <v>2024</v>
      </c>
      <c r="F5" s="207">
        <f>E5+1</f>
        <v>2025</v>
      </c>
      <c r="G5" s="207">
        <f t="shared" ref="G5:AH5" si="0">F5+1</f>
        <v>2026</v>
      </c>
      <c r="H5" s="207">
        <f t="shared" si="0"/>
        <v>2027</v>
      </c>
      <c r="I5" s="207">
        <f t="shared" si="0"/>
        <v>2028</v>
      </c>
      <c r="J5" s="207">
        <f t="shared" si="0"/>
        <v>2029</v>
      </c>
      <c r="K5" s="207">
        <f t="shared" si="0"/>
        <v>2030</v>
      </c>
      <c r="L5" s="207">
        <f t="shared" si="0"/>
        <v>2031</v>
      </c>
      <c r="M5" s="207">
        <f t="shared" si="0"/>
        <v>2032</v>
      </c>
      <c r="N5" s="207">
        <f t="shared" si="0"/>
        <v>2033</v>
      </c>
      <c r="O5" s="207">
        <f t="shared" si="0"/>
        <v>2034</v>
      </c>
      <c r="P5" s="207">
        <f t="shared" si="0"/>
        <v>2035</v>
      </c>
      <c r="Q5" s="207">
        <f t="shared" si="0"/>
        <v>2036</v>
      </c>
      <c r="R5" s="207">
        <f t="shared" si="0"/>
        <v>2037</v>
      </c>
      <c r="S5" s="207">
        <f t="shared" si="0"/>
        <v>2038</v>
      </c>
      <c r="T5" s="207">
        <f t="shared" si="0"/>
        <v>2039</v>
      </c>
      <c r="U5" s="207">
        <f t="shared" si="0"/>
        <v>2040</v>
      </c>
      <c r="V5" s="207">
        <f t="shared" si="0"/>
        <v>2041</v>
      </c>
      <c r="W5" s="207">
        <f t="shared" si="0"/>
        <v>2042</v>
      </c>
      <c r="X5" s="207">
        <f t="shared" si="0"/>
        <v>2043</v>
      </c>
      <c r="Y5" s="207">
        <f t="shared" si="0"/>
        <v>2044</v>
      </c>
      <c r="Z5" s="207">
        <f t="shared" si="0"/>
        <v>2045</v>
      </c>
      <c r="AA5" s="207">
        <f t="shared" si="0"/>
        <v>2046</v>
      </c>
      <c r="AB5" s="207">
        <f t="shared" si="0"/>
        <v>2047</v>
      </c>
      <c r="AC5" s="207">
        <f t="shared" si="0"/>
        <v>2048</v>
      </c>
      <c r="AD5" s="207">
        <f t="shared" si="0"/>
        <v>2049</v>
      </c>
      <c r="AE5" s="207">
        <f t="shared" si="0"/>
        <v>2050</v>
      </c>
      <c r="AF5" s="207">
        <f t="shared" si="0"/>
        <v>2051</v>
      </c>
      <c r="AG5" s="207">
        <f t="shared" si="0"/>
        <v>2052</v>
      </c>
      <c r="AH5" s="207">
        <f t="shared" si="0"/>
        <v>2053</v>
      </c>
      <c r="AI5" s="208" t="s">
        <v>184</v>
      </c>
    </row>
    <row r="6" spans="1:55" x14ac:dyDescent="0.2">
      <c r="A6" s="228"/>
      <c r="B6" s="228"/>
      <c r="C6" s="228"/>
      <c r="D6" s="269"/>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row>
    <row r="7" spans="1:55" x14ac:dyDescent="0.2">
      <c r="A7" s="271"/>
      <c r="B7" s="272" t="s">
        <v>185</v>
      </c>
      <c r="C7" s="272"/>
      <c r="D7" s="272"/>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4"/>
    </row>
    <row r="8" spans="1:55" ht="13.5" thickBot="1" x14ac:dyDescent="0.25">
      <c r="A8" s="228"/>
      <c r="B8" s="228"/>
      <c r="C8" s="228"/>
      <c r="D8" s="269"/>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55" ht="13.5" customHeight="1" x14ac:dyDescent="0.2">
      <c r="A9" s="275"/>
      <c r="B9" s="276">
        <v>1</v>
      </c>
      <c r="C9" s="219" t="s">
        <v>186</v>
      </c>
      <c r="D9" s="220" t="s">
        <v>127</v>
      </c>
      <c r="E9" s="277">
        <f>SUM(E10:E15)</f>
        <v>0</v>
      </c>
      <c r="F9" s="277">
        <f t="shared" ref="F9:AG9" si="1">SUM(F10:F15)</f>
        <v>0</v>
      </c>
      <c r="G9" s="277">
        <f t="shared" si="1"/>
        <v>0</v>
      </c>
      <c r="H9" s="277">
        <f t="shared" si="1"/>
        <v>0</v>
      </c>
      <c r="I9" s="277">
        <f t="shared" si="1"/>
        <v>0</v>
      </c>
      <c r="J9" s="277">
        <f t="shared" si="1"/>
        <v>0</v>
      </c>
      <c r="K9" s="277">
        <f t="shared" si="1"/>
        <v>0</v>
      </c>
      <c r="L9" s="277">
        <f t="shared" si="1"/>
        <v>0</v>
      </c>
      <c r="M9" s="277">
        <f t="shared" si="1"/>
        <v>0</v>
      </c>
      <c r="N9" s="277">
        <f t="shared" si="1"/>
        <v>0</v>
      </c>
      <c r="O9" s="277">
        <f t="shared" si="1"/>
        <v>0</v>
      </c>
      <c r="P9" s="277">
        <f t="shared" si="1"/>
        <v>0</v>
      </c>
      <c r="Q9" s="277">
        <f t="shared" si="1"/>
        <v>0</v>
      </c>
      <c r="R9" s="277">
        <f t="shared" si="1"/>
        <v>0</v>
      </c>
      <c r="S9" s="277">
        <f t="shared" si="1"/>
        <v>0</v>
      </c>
      <c r="T9" s="277">
        <f t="shared" si="1"/>
        <v>0</v>
      </c>
      <c r="U9" s="277">
        <f t="shared" si="1"/>
        <v>0</v>
      </c>
      <c r="V9" s="277">
        <f t="shared" si="1"/>
        <v>0</v>
      </c>
      <c r="W9" s="277">
        <f t="shared" si="1"/>
        <v>0</v>
      </c>
      <c r="X9" s="277">
        <f t="shared" si="1"/>
        <v>0</v>
      </c>
      <c r="Y9" s="277">
        <f t="shared" si="1"/>
        <v>0</v>
      </c>
      <c r="Z9" s="277">
        <f t="shared" si="1"/>
        <v>0</v>
      </c>
      <c r="AA9" s="277">
        <f t="shared" si="1"/>
        <v>0</v>
      </c>
      <c r="AB9" s="277">
        <f t="shared" si="1"/>
        <v>0</v>
      </c>
      <c r="AC9" s="277">
        <f t="shared" si="1"/>
        <v>0</v>
      </c>
      <c r="AD9" s="277">
        <f t="shared" si="1"/>
        <v>0</v>
      </c>
      <c r="AE9" s="277">
        <f t="shared" si="1"/>
        <v>0</v>
      </c>
      <c r="AF9" s="277">
        <f t="shared" si="1"/>
        <v>0</v>
      </c>
      <c r="AG9" s="277">
        <f t="shared" si="1"/>
        <v>0</v>
      </c>
      <c r="AH9" s="277">
        <f>SUM(AH10:AH15)</f>
        <v>0</v>
      </c>
      <c r="AI9" s="278">
        <f>SUM(E9:AH9)</f>
        <v>0</v>
      </c>
    </row>
    <row r="10" spans="1:55" ht="13.5" customHeight="1" x14ac:dyDescent="0.2">
      <c r="A10" s="223"/>
      <c r="B10" s="279" t="s">
        <v>92</v>
      </c>
      <c r="C10" s="252" t="str">
        <f>'3. DL invest.n.pl.AR pr.'!C10</f>
        <v>Ieņēmumi ...</v>
      </c>
      <c r="D10" s="226" t="s">
        <v>127</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80">
        <f>SUM(E10:AH10)</f>
        <v>0</v>
      </c>
    </row>
    <row r="11" spans="1:55" ht="13.5" customHeight="1" x14ac:dyDescent="0.2">
      <c r="A11" s="223"/>
      <c r="B11" s="279" t="s">
        <v>94</v>
      </c>
      <c r="C11" s="252" t="str">
        <f>'3. DL invest.n.pl.AR pr.'!C11</f>
        <v>Ieņēmumi ...</v>
      </c>
      <c r="D11" s="226" t="s">
        <v>127</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80">
        <f>SUM(E11:AH11)</f>
        <v>0</v>
      </c>
    </row>
    <row r="12" spans="1:55" ht="13.5" customHeight="1" x14ac:dyDescent="0.2">
      <c r="A12" s="223"/>
      <c r="B12" s="279" t="s">
        <v>96</v>
      </c>
      <c r="C12" s="252" t="str">
        <f>'3. DL invest.n.pl.AR pr.'!C12</f>
        <v>Ieņēmumi ...</v>
      </c>
      <c r="D12" s="226" t="s">
        <v>127</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80">
        <f t="shared" ref="AI12:AI22" si="2">SUM(E12:AH12)</f>
        <v>0</v>
      </c>
    </row>
    <row r="13" spans="1:55" ht="13.5" customHeight="1" x14ac:dyDescent="0.2">
      <c r="A13" s="223"/>
      <c r="B13" s="279" t="s">
        <v>98</v>
      </c>
      <c r="C13" s="252" t="str">
        <f>'3. DL invest.n.pl.AR pr.'!C13</f>
        <v>Ieņēmumi ...</v>
      </c>
      <c r="D13" s="226" t="s">
        <v>127</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80">
        <f t="shared" si="2"/>
        <v>0</v>
      </c>
    </row>
    <row r="14" spans="1:55" ht="13.5" customHeight="1" x14ac:dyDescent="0.2">
      <c r="A14" s="223"/>
      <c r="B14" s="279" t="s">
        <v>100</v>
      </c>
      <c r="C14" s="252" t="str">
        <f>'3. DL invest.n.pl.AR pr.'!C14</f>
        <v>Ieņēmumi ...</v>
      </c>
      <c r="D14" s="226" t="s">
        <v>127</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80">
        <f t="shared" si="2"/>
        <v>0</v>
      </c>
    </row>
    <row r="15" spans="1:55" ht="13.5" customHeight="1" x14ac:dyDescent="0.2">
      <c r="A15" s="223"/>
      <c r="B15" s="279" t="s">
        <v>104</v>
      </c>
      <c r="C15" s="252" t="str">
        <f>'3. DL invest.n.pl.AR pr.'!C15</f>
        <v>Ieņēmumi ...</v>
      </c>
      <c r="D15" s="226" t="s">
        <v>127</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80">
        <f t="shared" si="2"/>
        <v>0</v>
      </c>
    </row>
    <row r="16" spans="1:55" ht="13.5" customHeight="1" x14ac:dyDescent="0.2">
      <c r="A16" s="223"/>
      <c r="B16" s="281">
        <v>2</v>
      </c>
      <c r="C16" s="225" t="s">
        <v>187</v>
      </c>
      <c r="D16" s="231" t="s">
        <v>127</v>
      </c>
      <c r="E16" s="282">
        <f>SUM(E17:E22)</f>
        <v>0</v>
      </c>
      <c r="F16" s="282">
        <f t="shared" ref="F16:AH16" si="3">SUM(F17:F22)</f>
        <v>0</v>
      </c>
      <c r="G16" s="282">
        <f t="shared" si="3"/>
        <v>0</v>
      </c>
      <c r="H16" s="282">
        <f t="shared" si="3"/>
        <v>0</v>
      </c>
      <c r="I16" s="282">
        <f t="shared" si="3"/>
        <v>0</v>
      </c>
      <c r="J16" s="282">
        <f t="shared" si="3"/>
        <v>0</v>
      </c>
      <c r="K16" s="282">
        <f t="shared" si="3"/>
        <v>0</v>
      </c>
      <c r="L16" s="282">
        <f t="shared" si="3"/>
        <v>0</v>
      </c>
      <c r="M16" s="282">
        <f t="shared" si="3"/>
        <v>0</v>
      </c>
      <c r="N16" s="282">
        <f t="shared" si="3"/>
        <v>0</v>
      </c>
      <c r="O16" s="282">
        <f t="shared" si="3"/>
        <v>0</v>
      </c>
      <c r="P16" s="282">
        <f t="shared" si="3"/>
        <v>0</v>
      </c>
      <c r="Q16" s="282">
        <f t="shared" si="3"/>
        <v>0</v>
      </c>
      <c r="R16" s="282">
        <f t="shared" si="3"/>
        <v>0</v>
      </c>
      <c r="S16" s="282">
        <f t="shared" si="3"/>
        <v>0</v>
      </c>
      <c r="T16" s="282">
        <f t="shared" si="3"/>
        <v>0</v>
      </c>
      <c r="U16" s="282">
        <f t="shared" si="3"/>
        <v>0</v>
      </c>
      <c r="V16" s="282">
        <f t="shared" si="3"/>
        <v>0</v>
      </c>
      <c r="W16" s="282">
        <f t="shared" si="3"/>
        <v>0</v>
      </c>
      <c r="X16" s="282">
        <f t="shared" si="3"/>
        <v>0</v>
      </c>
      <c r="Y16" s="282">
        <f t="shared" si="3"/>
        <v>0</v>
      </c>
      <c r="Z16" s="282">
        <f t="shared" si="3"/>
        <v>0</v>
      </c>
      <c r="AA16" s="282">
        <f t="shared" si="3"/>
        <v>0</v>
      </c>
      <c r="AB16" s="282">
        <f t="shared" si="3"/>
        <v>0</v>
      </c>
      <c r="AC16" s="282">
        <f t="shared" si="3"/>
        <v>0</v>
      </c>
      <c r="AD16" s="282">
        <f t="shared" si="3"/>
        <v>0</v>
      </c>
      <c r="AE16" s="282">
        <f t="shared" si="3"/>
        <v>0</v>
      </c>
      <c r="AF16" s="282">
        <f t="shared" si="3"/>
        <v>0</v>
      </c>
      <c r="AG16" s="282">
        <f t="shared" si="3"/>
        <v>0</v>
      </c>
      <c r="AH16" s="282">
        <f t="shared" si="3"/>
        <v>0</v>
      </c>
      <c r="AI16" s="280">
        <f>SUM(E16:AH16)</f>
        <v>0</v>
      </c>
    </row>
    <row r="17" spans="1:35" ht="13.5" customHeight="1" x14ac:dyDescent="0.2">
      <c r="A17" s="223"/>
      <c r="B17" s="279" t="s">
        <v>188</v>
      </c>
      <c r="C17" s="252" t="str">
        <f>'3. DL invest.n.pl.AR pr.'!C17</f>
        <v>Darbības izmaksas....</v>
      </c>
      <c r="D17" s="226" t="s">
        <v>127</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80">
        <f t="shared" si="2"/>
        <v>0</v>
      </c>
    </row>
    <row r="18" spans="1:35" ht="13.5" customHeight="1" x14ac:dyDescent="0.2">
      <c r="A18" s="223"/>
      <c r="B18" s="279" t="s">
        <v>189</v>
      </c>
      <c r="C18" s="252" t="str">
        <f>'3. DL invest.n.pl.AR pr.'!C18</f>
        <v>Darbības izmaksas....</v>
      </c>
      <c r="D18" s="226" t="s">
        <v>127</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80">
        <f t="shared" si="2"/>
        <v>0</v>
      </c>
    </row>
    <row r="19" spans="1:35" ht="15.75" customHeight="1" x14ac:dyDescent="0.2">
      <c r="A19" s="223"/>
      <c r="B19" s="279" t="s">
        <v>190</v>
      </c>
      <c r="C19" s="252" t="str">
        <f>'3. DL invest.n.pl.AR pr.'!C19</f>
        <v>Darbības izmaksas....</v>
      </c>
      <c r="D19" s="226" t="s">
        <v>127</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80">
        <f t="shared" si="2"/>
        <v>0</v>
      </c>
    </row>
    <row r="20" spans="1:35" ht="15.75" customHeight="1" x14ac:dyDescent="0.2">
      <c r="A20" s="223"/>
      <c r="B20" s="279" t="s">
        <v>191</v>
      </c>
      <c r="C20" s="252" t="str">
        <f>'3. DL invest.n.pl.AR pr.'!C20</f>
        <v>Darbības izmaksas....</v>
      </c>
      <c r="D20" s="226" t="s">
        <v>127</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80">
        <f t="shared" si="2"/>
        <v>0</v>
      </c>
    </row>
    <row r="21" spans="1:35" ht="15.75" customHeight="1" x14ac:dyDescent="0.2">
      <c r="A21" s="223"/>
      <c r="B21" s="279" t="s">
        <v>192</v>
      </c>
      <c r="C21" s="252" t="str">
        <f>'3. DL invest.n.pl.AR pr.'!C21</f>
        <v>Darbības izmaksas....</v>
      </c>
      <c r="D21" s="226" t="s">
        <v>127</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80">
        <f t="shared" si="2"/>
        <v>0</v>
      </c>
    </row>
    <row r="22" spans="1:35" s="237" customFormat="1" ht="15.75" customHeight="1" x14ac:dyDescent="0.2">
      <c r="A22" s="234"/>
      <c r="B22" s="279" t="s">
        <v>193</v>
      </c>
      <c r="C22" s="252" t="str">
        <f>'3. DL invest.n.pl.AR pr.'!C22</f>
        <v>Darbības izmaksas....</v>
      </c>
      <c r="D22" s="226" t="s">
        <v>127</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80">
        <f t="shared" si="2"/>
        <v>0</v>
      </c>
    </row>
    <row r="23" spans="1:35" s="260" customFormat="1" ht="13.5" customHeight="1" thickBot="1" x14ac:dyDescent="0.25">
      <c r="A23" s="283"/>
      <c r="B23" s="284">
        <v>3</v>
      </c>
      <c r="C23" s="255" t="s">
        <v>194</v>
      </c>
      <c r="D23" s="256" t="s">
        <v>127</v>
      </c>
      <c r="E23" s="285">
        <f>SUM(E9,,E16,)</f>
        <v>0</v>
      </c>
      <c r="F23" s="285">
        <f t="shared" ref="F23:AH23" si="4">SUM(F9,,F16,)</f>
        <v>0</v>
      </c>
      <c r="G23" s="285">
        <f>SUM(G9,,G16,)</f>
        <v>0</v>
      </c>
      <c r="H23" s="285">
        <f t="shared" si="4"/>
        <v>0</v>
      </c>
      <c r="I23" s="285">
        <f t="shared" si="4"/>
        <v>0</v>
      </c>
      <c r="J23" s="285">
        <f t="shared" si="4"/>
        <v>0</v>
      </c>
      <c r="K23" s="285">
        <f t="shared" si="4"/>
        <v>0</v>
      </c>
      <c r="L23" s="285">
        <f t="shared" si="4"/>
        <v>0</v>
      </c>
      <c r="M23" s="285">
        <f t="shared" si="4"/>
        <v>0</v>
      </c>
      <c r="N23" s="285">
        <f t="shared" si="4"/>
        <v>0</v>
      </c>
      <c r="O23" s="285">
        <f t="shared" si="4"/>
        <v>0</v>
      </c>
      <c r="P23" s="285">
        <f t="shared" si="4"/>
        <v>0</v>
      </c>
      <c r="Q23" s="285">
        <f t="shared" si="4"/>
        <v>0</v>
      </c>
      <c r="R23" s="285">
        <f t="shared" si="4"/>
        <v>0</v>
      </c>
      <c r="S23" s="285">
        <f t="shared" si="4"/>
        <v>0</v>
      </c>
      <c r="T23" s="285">
        <f t="shared" si="4"/>
        <v>0</v>
      </c>
      <c r="U23" s="285">
        <f t="shared" si="4"/>
        <v>0</v>
      </c>
      <c r="V23" s="285">
        <f t="shared" si="4"/>
        <v>0</v>
      </c>
      <c r="W23" s="285">
        <f t="shared" si="4"/>
        <v>0</v>
      </c>
      <c r="X23" s="285">
        <f t="shared" si="4"/>
        <v>0</v>
      </c>
      <c r="Y23" s="285">
        <f t="shared" si="4"/>
        <v>0</v>
      </c>
      <c r="Z23" s="285">
        <f t="shared" si="4"/>
        <v>0</v>
      </c>
      <c r="AA23" s="285">
        <f t="shared" si="4"/>
        <v>0</v>
      </c>
      <c r="AB23" s="285">
        <f t="shared" si="4"/>
        <v>0</v>
      </c>
      <c r="AC23" s="285">
        <f t="shared" si="4"/>
        <v>0</v>
      </c>
      <c r="AD23" s="285">
        <f t="shared" si="4"/>
        <v>0</v>
      </c>
      <c r="AE23" s="285">
        <f t="shared" si="4"/>
        <v>0</v>
      </c>
      <c r="AF23" s="285">
        <f t="shared" si="4"/>
        <v>0</v>
      </c>
      <c r="AG23" s="285">
        <f t="shared" si="4"/>
        <v>0</v>
      </c>
      <c r="AH23" s="285">
        <f t="shared" si="4"/>
        <v>0</v>
      </c>
      <c r="AI23" s="286">
        <f>SUM(E23:AH23)</f>
        <v>0</v>
      </c>
    </row>
    <row r="25" spans="1:35" x14ac:dyDescent="0.2">
      <c r="A25" s="271"/>
      <c r="B25" s="272"/>
      <c r="C25" s="272"/>
      <c r="D25" s="272"/>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4"/>
    </row>
    <row r="27" spans="1:35" x14ac:dyDescent="0.2">
      <c r="C27" s="263" t="s">
        <v>195</v>
      </c>
    </row>
    <row r="28" spans="1:35" x14ac:dyDescent="0.2">
      <c r="B28" s="287"/>
    </row>
    <row r="29" spans="1:35" x14ac:dyDescent="0.2">
      <c r="B29" s="288"/>
    </row>
    <row r="62" s="197" customFormat="1" ht="25.5" customHeight="1" x14ac:dyDescent="0.2"/>
  </sheetData>
  <sheetProtection algorithmName="SHA-512" hashValue="GYRFM7+TRBufySbOl5YR41OEr8/yv7erkQksWOnHXUgLHeUxQQogA49mVSQ8bvFPFQXO107d1mdVK1VukOwirw==" saltValue="q4r8H7zfB2COYbVJ1kCNTQ==" spinCount="100000" sheet="1" formatCells="0" formatColumns="0" formatRows="0" insertColumns="0" insertRows="0" insertHyperlinks="0" deleteColumns="0" deleteRows="0" sort="0" autoFilter="0" pivotTables="0"/>
  <mergeCells count="1">
    <mergeCell ref="A1:C1"/>
  </mergeCells>
  <conditionalFormatting sqref="E17:AH22">
    <cfRule type="cellIs" dxfId="86"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51"/>
  <sheetViews>
    <sheetView zoomScale="90" zoomScaleNormal="90" workbookViewId="0">
      <pane xSplit="5" ySplit="8" topLeftCell="F11" activePane="bottomRight" state="frozen"/>
      <selection pane="topRight" activeCell="F1" sqref="F1"/>
      <selection pane="bottomLeft" activeCell="A9" sqref="A9"/>
      <selection pane="bottomRight" activeCell="H18" sqref="H18"/>
    </sheetView>
  </sheetViews>
  <sheetFormatPr defaultColWidth="9.140625" defaultRowHeight="12.75" x14ac:dyDescent="0.2"/>
  <cols>
    <col min="1" max="1" width="1.42578125" style="197" customWidth="1"/>
    <col min="2" max="2" width="6.5703125" style="197" customWidth="1"/>
    <col min="3" max="3" width="45.28515625" style="197" customWidth="1"/>
    <col min="4" max="4" width="9.140625" style="197" customWidth="1"/>
    <col min="5" max="5" width="5.42578125" style="197" customWidth="1"/>
    <col min="6" max="36" width="13.85546875" style="197" customWidth="1"/>
    <col min="37" max="37" width="11.28515625" style="197" bestFit="1" customWidth="1"/>
    <col min="38" max="38" width="10" style="197" bestFit="1" customWidth="1"/>
    <col min="39" max="16384" width="9.140625" style="197"/>
  </cols>
  <sheetData>
    <row r="1" spans="1:66" s="1" customFormat="1" ht="27" customHeight="1" x14ac:dyDescent="0.25">
      <c r="A1" s="551" t="s">
        <v>196</v>
      </c>
      <c r="B1" s="551"/>
      <c r="C1" s="551"/>
      <c r="D1" s="551"/>
      <c r="E1" s="191"/>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x14ac:dyDescent="0.25">
      <c r="A2" s="552" t="s">
        <v>197</v>
      </c>
      <c r="B2" s="552"/>
      <c r="C2" s="552"/>
      <c r="D2" s="552"/>
      <c r="E2" s="552"/>
      <c r="F2" s="552"/>
      <c r="G2" s="552"/>
      <c r="H2" s="552"/>
      <c r="I2" s="552"/>
      <c r="J2" s="552"/>
      <c r="K2" s="55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row>
    <row r="3" spans="1:66" x14ac:dyDescent="0.2">
      <c r="A3" s="193"/>
      <c r="B3" s="194"/>
      <c r="C3" s="194"/>
      <c r="D3" s="194"/>
      <c r="E3" s="195"/>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6"/>
    </row>
    <row r="4" spans="1:66" x14ac:dyDescent="0.2">
      <c r="A4" s="198"/>
      <c r="B4" s="199"/>
      <c r="C4" s="200"/>
      <c r="D4" s="200"/>
      <c r="E4" s="201"/>
      <c r="F4" s="202">
        <f>'2. DL invest.n.pl.BEZ pr.'!E4</f>
        <v>1</v>
      </c>
      <c r="G4" s="202">
        <f>'2. DL invest.n.pl.BEZ pr.'!F4</f>
        <v>2</v>
      </c>
      <c r="H4" s="202">
        <f>'2. DL invest.n.pl.BEZ pr.'!G4</f>
        <v>3</v>
      </c>
      <c r="I4" s="202">
        <f>'2. DL invest.n.pl.BEZ pr.'!H4</f>
        <v>4</v>
      </c>
      <c r="J4" s="202">
        <f>'2. DL invest.n.pl.BEZ pr.'!I4</f>
        <v>5</v>
      </c>
      <c r="K4" s="202">
        <f>'2. DL invest.n.pl.BEZ pr.'!J4</f>
        <v>6</v>
      </c>
      <c r="L4" s="202">
        <f>'2. DL invest.n.pl.BEZ pr.'!K4</f>
        <v>7</v>
      </c>
      <c r="M4" s="202">
        <f>'2. DL invest.n.pl.BEZ pr.'!L4</f>
        <v>8</v>
      </c>
      <c r="N4" s="202">
        <f>'2. DL invest.n.pl.BEZ pr.'!M4</f>
        <v>9</v>
      </c>
      <c r="O4" s="202">
        <f>'2. DL invest.n.pl.BEZ pr.'!N4</f>
        <v>10</v>
      </c>
      <c r="P4" s="202">
        <f>'2. DL invest.n.pl.BEZ pr.'!O4</f>
        <v>11</v>
      </c>
      <c r="Q4" s="202">
        <f>'2. DL invest.n.pl.BEZ pr.'!P4</f>
        <v>12</v>
      </c>
      <c r="R4" s="202">
        <f>'2. DL invest.n.pl.BEZ pr.'!Q4</f>
        <v>13</v>
      </c>
      <c r="S4" s="202">
        <f>'2. DL invest.n.pl.BEZ pr.'!R4</f>
        <v>14</v>
      </c>
      <c r="T4" s="202">
        <f>'2. DL invest.n.pl.BEZ pr.'!S4</f>
        <v>15</v>
      </c>
      <c r="U4" s="202">
        <f>'2. DL invest.n.pl.BEZ pr.'!T4</f>
        <v>16</v>
      </c>
      <c r="V4" s="202">
        <f>'2. DL invest.n.pl.BEZ pr.'!U4</f>
        <v>17</v>
      </c>
      <c r="W4" s="202">
        <f>'2. DL invest.n.pl.BEZ pr.'!V4</f>
        <v>18</v>
      </c>
      <c r="X4" s="202">
        <f>'2. DL invest.n.pl.BEZ pr.'!W4</f>
        <v>19</v>
      </c>
      <c r="Y4" s="202">
        <f>'2. DL invest.n.pl.BEZ pr.'!X4</f>
        <v>20</v>
      </c>
      <c r="Z4" s="202">
        <f>'2. DL invest.n.pl.BEZ pr.'!Y4</f>
        <v>21</v>
      </c>
      <c r="AA4" s="202">
        <f>'2. DL invest.n.pl.BEZ pr.'!Z4</f>
        <v>22</v>
      </c>
      <c r="AB4" s="202">
        <f>'2. DL invest.n.pl.BEZ pr.'!AA4</f>
        <v>23</v>
      </c>
      <c r="AC4" s="202">
        <f>'2. DL invest.n.pl.BEZ pr.'!AB4</f>
        <v>24</v>
      </c>
      <c r="AD4" s="202">
        <f>'2. DL invest.n.pl.BEZ pr.'!AC4</f>
        <v>25</v>
      </c>
      <c r="AE4" s="202">
        <f>'2. DL invest.n.pl.BEZ pr.'!AD4</f>
        <v>26</v>
      </c>
      <c r="AF4" s="202">
        <f>'2. DL invest.n.pl.BEZ pr.'!AE4</f>
        <v>27</v>
      </c>
      <c r="AG4" s="202">
        <f>'2. DL invest.n.pl.BEZ pr.'!AF4</f>
        <v>28</v>
      </c>
      <c r="AH4" s="202">
        <f>'2. DL invest.n.pl.BEZ pr.'!AG4</f>
        <v>29</v>
      </c>
      <c r="AI4" s="202">
        <f>'2. DL invest.n.pl.BEZ pr.'!AH4</f>
        <v>30</v>
      </c>
      <c r="AJ4" s="203"/>
    </row>
    <row r="5" spans="1:66" x14ac:dyDescent="0.2">
      <c r="A5" s="204"/>
      <c r="B5" s="205"/>
      <c r="C5" s="205"/>
      <c r="D5" s="205"/>
      <c r="E5" s="206" t="s">
        <v>183</v>
      </c>
      <c r="F5" s="207">
        <f>'2. DL invest.n.pl.BEZ pr.'!E5</f>
        <v>2024</v>
      </c>
      <c r="G5" s="207">
        <f>'2. DL invest.n.pl.BEZ pr.'!F5</f>
        <v>2025</v>
      </c>
      <c r="H5" s="207">
        <f>'2. DL invest.n.pl.BEZ pr.'!G5</f>
        <v>2026</v>
      </c>
      <c r="I5" s="207">
        <f>'2. DL invest.n.pl.BEZ pr.'!H5</f>
        <v>2027</v>
      </c>
      <c r="J5" s="207">
        <f>'2. DL invest.n.pl.BEZ pr.'!I5</f>
        <v>2028</v>
      </c>
      <c r="K5" s="207">
        <f>'2. DL invest.n.pl.BEZ pr.'!J5</f>
        <v>2029</v>
      </c>
      <c r="L5" s="207">
        <f>'2. DL invest.n.pl.BEZ pr.'!K5</f>
        <v>2030</v>
      </c>
      <c r="M5" s="207">
        <f>'2. DL invest.n.pl.BEZ pr.'!L5</f>
        <v>2031</v>
      </c>
      <c r="N5" s="207">
        <f>'2. DL invest.n.pl.BEZ pr.'!M5</f>
        <v>2032</v>
      </c>
      <c r="O5" s="207">
        <f>'2. DL invest.n.pl.BEZ pr.'!N5</f>
        <v>2033</v>
      </c>
      <c r="P5" s="207">
        <f>'2. DL invest.n.pl.BEZ pr.'!O5</f>
        <v>2034</v>
      </c>
      <c r="Q5" s="207">
        <f>'2. DL invest.n.pl.BEZ pr.'!P5</f>
        <v>2035</v>
      </c>
      <c r="R5" s="207">
        <f>'2. DL invest.n.pl.BEZ pr.'!Q5</f>
        <v>2036</v>
      </c>
      <c r="S5" s="207">
        <f>'2. DL invest.n.pl.BEZ pr.'!R5</f>
        <v>2037</v>
      </c>
      <c r="T5" s="207">
        <f>'2. DL invest.n.pl.BEZ pr.'!S5</f>
        <v>2038</v>
      </c>
      <c r="U5" s="207">
        <f>'2. DL invest.n.pl.BEZ pr.'!T5</f>
        <v>2039</v>
      </c>
      <c r="V5" s="207">
        <f>'2. DL invest.n.pl.BEZ pr.'!U5</f>
        <v>2040</v>
      </c>
      <c r="W5" s="207">
        <f>'2. DL invest.n.pl.BEZ pr.'!V5</f>
        <v>2041</v>
      </c>
      <c r="X5" s="207">
        <f>'2. DL invest.n.pl.BEZ pr.'!W5</f>
        <v>2042</v>
      </c>
      <c r="Y5" s="207">
        <f>'2. DL invest.n.pl.BEZ pr.'!X5</f>
        <v>2043</v>
      </c>
      <c r="Z5" s="207">
        <f>'2. DL invest.n.pl.BEZ pr.'!Y5</f>
        <v>2044</v>
      </c>
      <c r="AA5" s="207">
        <f>'2. DL invest.n.pl.BEZ pr.'!Z5</f>
        <v>2045</v>
      </c>
      <c r="AB5" s="207">
        <f>'2. DL invest.n.pl.BEZ pr.'!AA5</f>
        <v>2046</v>
      </c>
      <c r="AC5" s="207">
        <f>'2. DL invest.n.pl.BEZ pr.'!AB5</f>
        <v>2047</v>
      </c>
      <c r="AD5" s="207">
        <f>'2. DL invest.n.pl.BEZ pr.'!AC5</f>
        <v>2048</v>
      </c>
      <c r="AE5" s="207">
        <f>'2. DL invest.n.pl.BEZ pr.'!AD5</f>
        <v>2049</v>
      </c>
      <c r="AF5" s="207">
        <f>'2. DL invest.n.pl.BEZ pr.'!AE5</f>
        <v>2050</v>
      </c>
      <c r="AG5" s="207">
        <f>'2. DL invest.n.pl.BEZ pr.'!AF5</f>
        <v>2051</v>
      </c>
      <c r="AH5" s="207">
        <f>'2. DL invest.n.pl.BEZ pr.'!AG5</f>
        <v>2052</v>
      </c>
      <c r="AI5" s="207">
        <f>'2. DL invest.n.pl.BEZ pr.'!AH5</f>
        <v>2053</v>
      </c>
      <c r="AJ5" s="208" t="s">
        <v>184</v>
      </c>
    </row>
    <row r="6" spans="1:66" x14ac:dyDescent="0.2">
      <c r="A6" s="209"/>
      <c r="B6" s="209"/>
      <c r="C6" s="209"/>
      <c r="D6" s="209"/>
      <c r="E6" s="210"/>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row>
    <row r="7" spans="1:66" x14ac:dyDescent="0.2">
      <c r="A7" s="212"/>
      <c r="B7" s="213" t="s">
        <v>185</v>
      </c>
      <c r="C7" s="213"/>
      <c r="D7" s="213"/>
      <c r="E7" s="213"/>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5"/>
    </row>
    <row r="8" spans="1:66" ht="13.5" thickBot="1" x14ac:dyDescent="0.25">
      <c r="A8" s="209"/>
      <c r="B8" s="209"/>
      <c r="C8" s="209"/>
      <c r="D8" s="209"/>
      <c r="E8" s="210"/>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6"/>
    </row>
    <row r="9" spans="1:66" ht="13.5" customHeight="1" x14ac:dyDescent="0.2">
      <c r="A9" s="217"/>
      <c r="B9" s="218">
        <v>1</v>
      </c>
      <c r="C9" s="219" t="s">
        <v>198</v>
      </c>
      <c r="D9" s="219"/>
      <c r="E9" s="220" t="s">
        <v>127</v>
      </c>
      <c r="F9" s="221">
        <f>SUM(F10:F15)</f>
        <v>0</v>
      </c>
      <c r="G9" s="221">
        <f t="shared" ref="G9:AI9" si="0">SUM(G10:G15)</f>
        <v>0</v>
      </c>
      <c r="H9" s="221">
        <f t="shared" si="0"/>
        <v>0</v>
      </c>
      <c r="I9" s="221">
        <f>SUM(I10:I15)</f>
        <v>0</v>
      </c>
      <c r="J9" s="221">
        <f t="shared" si="0"/>
        <v>0</v>
      </c>
      <c r="K9" s="221">
        <f>SUM(K10:K15)</f>
        <v>0</v>
      </c>
      <c r="L9" s="221">
        <f t="shared" si="0"/>
        <v>0</v>
      </c>
      <c r="M9" s="221">
        <f t="shared" si="0"/>
        <v>0</v>
      </c>
      <c r="N9" s="221">
        <f t="shared" si="0"/>
        <v>0</v>
      </c>
      <c r="O9" s="221">
        <f t="shared" si="0"/>
        <v>0</v>
      </c>
      <c r="P9" s="221">
        <f t="shared" si="0"/>
        <v>0</v>
      </c>
      <c r="Q9" s="221">
        <f t="shared" si="0"/>
        <v>0</v>
      </c>
      <c r="R9" s="221">
        <f t="shared" si="0"/>
        <v>0</v>
      </c>
      <c r="S9" s="221">
        <f t="shared" si="0"/>
        <v>0</v>
      </c>
      <c r="T9" s="221">
        <f t="shared" si="0"/>
        <v>0</v>
      </c>
      <c r="U9" s="221">
        <f t="shared" si="0"/>
        <v>0</v>
      </c>
      <c r="V9" s="221">
        <f t="shared" si="0"/>
        <v>0</v>
      </c>
      <c r="W9" s="221">
        <f t="shared" si="0"/>
        <v>0</v>
      </c>
      <c r="X9" s="221">
        <f t="shared" si="0"/>
        <v>0</v>
      </c>
      <c r="Y9" s="221">
        <f t="shared" si="0"/>
        <v>0</v>
      </c>
      <c r="Z9" s="221">
        <f t="shared" si="0"/>
        <v>0</v>
      </c>
      <c r="AA9" s="221">
        <f t="shared" si="0"/>
        <v>0</v>
      </c>
      <c r="AB9" s="221">
        <f t="shared" si="0"/>
        <v>0</v>
      </c>
      <c r="AC9" s="221">
        <f t="shared" si="0"/>
        <v>0</v>
      </c>
      <c r="AD9" s="221">
        <f t="shared" si="0"/>
        <v>0</v>
      </c>
      <c r="AE9" s="221">
        <f t="shared" si="0"/>
        <v>0</v>
      </c>
      <c r="AF9" s="221">
        <f t="shared" si="0"/>
        <v>0</v>
      </c>
      <c r="AG9" s="221">
        <f t="shared" si="0"/>
        <v>0</v>
      </c>
      <c r="AH9" s="221">
        <f t="shared" si="0"/>
        <v>0</v>
      </c>
      <c r="AI9" s="221">
        <f t="shared" si="0"/>
        <v>0</v>
      </c>
      <c r="AJ9" s="222">
        <f>SUM(F9:AI9)</f>
        <v>0</v>
      </c>
      <c r="AK9" s="216" t="b">
        <v>0</v>
      </c>
    </row>
    <row r="10" spans="1:66" ht="13.5" customHeight="1" x14ac:dyDescent="0.2">
      <c r="A10" s="223"/>
      <c r="B10" s="224" t="s">
        <v>92</v>
      </c>
      <c r="C10" s="17" t="s">
        <v>199</v>
      </c>
      <c r="D10" s="225"/>
      <c r="E10" s="226" t="s">
        <v>127</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7">
        <f t="shared" ref="AJ10:AJ22" si="1">SUM(F10:AI10)</f>
        <v>0</v>
      </c>
      <c r="AK10" s="216"/>
    </row>
    <row r="11" spans="1:66" ht="13.5" customHeight="1" x14ac:dyDescent="0.2">
      <c r="A11" s="223"/>
      <c r="B11" s="224" t="s">
        <v>94</v>
      </c>
      <c r="C11" s="17" t="s">
        <v>199</v>
      </c>
      <c r="D11" s="228"/>
      <c r="E11" s="226" t="s">
        <v>127</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7">
        <f t="shared" si="1"/>
        <v>0</v>
      </c>
      <c r="AK11" s="216"/>
    </row>
    <row r="12" spans="1:66" ht="13.5" customHeight="1" x14ac:dyDescent="0.2">
      <c r="A12" s="223"/>
      <c r="B12" s="224" t="s">
        <v>96</v>
      </c>
      <c r="C12" s="17" t="s">
        <v>199</v>
      </c>
      <c r="D12" s="225"/>
      <c r="E12" s="226" t="s">
        <v>127</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7">
        <f t="shared" si="1"/>
        <v>0</v>
      </c>
      <c r="AK12" s="216"/>
    </row>
    <row r="13" spans="1:66" ht="13.5" customHeight="1" x14ac:dyDescent="0.2">
      <c r="A13" s="223"/>
      <c r="B13" s="224" t="s">
        <v>98</v>
      </c>
      <c r="C13" s="17" t="s">
        <v>199</v>
      </c>
      <c r="D13" s="225"/>
      <c r="E13" s="226" t="s">
        <v>127</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7">
        <f t="shared" si="1"/>
        <v>0</v>
      </c>
      <c r="AK13" s="216"/>
    </row>
    <row r="14" spans="1:66" ht="13.5" customHeight="1" x14ac:dyDescent="0.2">
      <c r="A14" s="223"/>
      <c r="B14" s="224" t="s">
        <v>100</v>
      </c>
      <c r="C14" s="17" t="s">
        <v>199</v>
      </c>
      <c r="D14" s="225"/>
      <c r="E14" s="226" t="s">
        <v>127</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7">
        <f t="shared" si="1"/>
        <v>0</v>
      </c>
      <c r="AK14" s="216"/>
    </row>
    <row r="15" spans="1:66" ht="13.5" customHeight="1" x14ac:dyDescent="0.2">
      <c r="A15" s="223"/>
      <c r="B15" s="224" t="s">
        <v>104</v>
      </c>
      <c r="C15" s="17" t="s">
        <v>199</v>
      </c>
      <c r="D15" s="225"/>
      <c r="E15" s="226" t="s">
        <v>127</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7">
        <f t="shared" si="1"/>
        <v>0</v>
      </c>
      <c r="AK15" s="216"/>
    </row>
    <row r="16" spans="1:66" ht="13.5" customHeight="1" x14ac:dyDescent="0.2">
      <c r="A16" s="223"/>
      <c r="B16" s="229">
        <v>2</v>
      </c>
      <c r="C16" s="230" t="s">
        <v>200</v>
      </c>
      <c r="D16" s="225"/>
      <c r="E16" s="231" t="s">
        <v>127</v>
      </c>
      <c r="F16" s="232">
        <f>SUM(F17:F22)</f>
        <v>0</v>
      </c>
      <c r="G16" s="232">
        <f t="shared" ref="G16:AI16" si="2">SUM(G17:G22)</f>
        <v>0</v>
      </c>
      <c r="H16" s="232">
        <f t="shared" si="2"/>
        <v>0</v>
      </c>
      <c r="I16" s="232">
        <f t="shared" si="2"/>
        <v>0</v>
      </c>
      <c r="J16" s="232">
        <f t="shared" si="2"/>
        <v>0</v>
      </c>
      <c r="K16" s="232">
        <f t="shared" si="2"/>
        <v>0</v>
      </c>
      <c r="L16" s="232">
        <f t="shared" si="2"/>
        <v>0</v>
      </c>
      <c r="M16" s="232">
        <f t="shared" si="2"/>
        <v>0</v>
      </c>
      <c r="N16" s="232">
        <f t="shared" si="2"/>
        <v>0</v>
      </c>
      <c r="O16" s="232">
        <f t="shared" si="2"/>
        <v>0</v>
      </c>
      <c r="P16" s="232">
        <f t="shared" si="2"/>
        <v>0</v>
      </c>
      <c r="Q16" s="232">
        <f t="shared" si="2"/>
        <v>0</v>
      </c>
      <c r="R16" s="232">
        <f t="shared" si="2"/>
        <v>0</v>
      </c>
      <c r="S16" s="232">
        <f t="shared" si="2"/>
        <v>0</v>
      </c>
      <c r="T16" s="232">
        <f t="shared" si="2"/>
        <v>0</v>
      </c>
      <c r="U16" s="232">
        <f t="shared" si="2"/>
        <v>0</v>
      </c>
      <c r="V16" s="232">
        <f t="shared" si="2"/>
        <v>0</v>
      </c>
      <c r="W16" s="232">
        <f t="shared" si="2"/>
        <v>0</v>
      </c>
      <c r="X16" s="232">
        <f t="shared" si="2"/>
        <v>0</v>
      </c>
      <c r="Y16" s="232">
        <f t="shared" si="2"/>
        <v>0</v>
      </c>
      <c r="Z16" s="232">
        <f t="shared" si="2"/>
        <v>0</v>
      </c>
      <c r="AA16" s="232">
        <f t="shared" si="2"/>
        <v>0</v>
      </c>
      <c r="AB16" s="232">
        <f t="shared" si="2"/>
        <v>0</v>
      </c>
      <c r="AC16" s="232">
        <f t="shared" si="2"/>
        <v>0</v>
      </c>
      <c r="AD16" s="232">
        <f t="shared" si="2"/>
        <v>0</v>
      </c>
      <c r="AE16" s="232">
        <f t="shared" si="2"/>
        <v>0</v>
      </c>
      <c r="AF16" s="232">
        <f t="shared" si="2"/>
        <v>0</v>
      </c>
      <c r="AG16" s="232">
        <f t="shared" si="2"/>
        <v>0</v>
      </c>
      <c r="AH16" s="232">
        <f t="shared" si="2"/>
        <v>0</v>
      </c>
      <c r="AI16" s="232">
        <f t="shared" si="2"/>
        <v>0</v>
      </c>
      <c r="AJ16" s="227">
        <f t="shared" si="1"/>
        <v>0</v>
      </c>
      <c r="AK16" s="233"/>
    </row>
    <row r="17" spans="1:38" ht="13.5" customHeight="1" x14ac:dyDescent="0.2">
      <c r="A17" s="223"/>
      <c r="B17" s="224" t="s">
        <v>188</v>
      </c>
      <c r="C17" s="17" t="s">
        <v>201</v>
      </c>
      <c r="D17" s="228"/>
      <c r="E17" s="226" t="s">
        <v>127</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7">
        <f t="shared" si="1"/>
        <v>0</v>
      </c>
      <c r="AK17" s="216"/>
    </row>
    <row r="18" spans="1:38" ht="13.5" customHeight="1" x14ac:dyDescent="0.2">
      <c r="A18" s="223"/>
      <c r="B18" s="224" t="s">
        <v>189</v>
      </c>
      <c r="C18" s="17" t="s">
        <v>201</v>
      </c>
      <c r="D18" s="228"/>
      <c r="E18" s="226" t="s">
        <v>127</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7">
        <f t="shared" si="1"/>
        <v>0</v>
      </c>
      <c r="AK18" s="216"/>
    </row>
    <row r="19" spans="1:38" ht="15.75" customHeight="1" x14ac:dyDescent="0.2">
      <c r="A19" s="223"/>
      <c r="B19" s="224" t="s">
        <v>190</v>
      </c>
      <c r="C19" s="17" t="s">
        <v>201</v>
      </c>
      <c r="D19" s="228"/>
      <c r="E19" s="226" t="s">
        <v>127</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7">
        <f t="shared" si="1"/>
        <v>0</v>
      </c>
      <c r="AK19" s="216"/>
    </row>
    <row r="20" spans="1:38" ht="15.75" customHeight="1" x14ac:dyDescent="0.2">
      <c r="A20" s="223"/>
      <c r="B20" s="224" t="s">
        <v>191</v>
      </c>
      <c r="C20" s="17" t="s">
        <v>201</v>
      </c>
      <c r="D20" s="228"/>
      <c r="E20" s="226" t="s">
        <v>127</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7">
        <f t="shared" si="1"/>
        <v>0</v>
      </c>
      <c r="AK20" s="216"/>
    </row>
    <row r="21" spans="1:38" ht="15.75" customHeight="1" x14ac:dyDescent="0.2">
      <c r="A21" s="223"/>
      <c r="B21" s="224" t="s">
        <v>192</v>
      </c>
      <c r="C21" s="17" t="s">
        <v>201</v>
      </c>
      <c r="D21" s="228"/>
      <c r="E21" s="226" t="s">
        <v>127</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7">
        <f t="shared" si="1"/>
        <v>0</v>
      </c>
      <c r="AK21" s="216"/>
    </row>
    <row r="22" spans="1:38" s="237" customFormat="1" ht="15.75" customHeight="1" x14ac:dyDescent="0.2">
      <c r="A22" s="234"/>
      <c r="B22" s="224" t="s">
        <v>193</v>
      </c>
      <c r="C22" s="17" t="s">
        <v>201</v>
      </c>
      <c r="D22" s="235"/>
      <c r="E22" s="226" t="s">
        <v>127</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7">
        <f t="shared" si="1"/>
        <v>0</v>
      </c>
      <c r="AK22" s="236"/>
    </row>
    <row r="23" spans="1:38" ht="13.5" customHeight="1" x14ac:dyDescent="0.2">
      <c r="A23" s="223"/>
      <c r="B23" s="231">
        <v>3</v>
      </c>
      <c r="C23" s="225" t="s">
        <v>202</v>
      </c>
      <c r="D23" s="225"/>
      <c r="E23" s="231" t="s">
        <v>127</v>
      </c>
      <c r="F23" s="232">
        <f>F24+F27</f>
        <v>0</v>
      </c>
      <c r="G23" s="232">
        <f>G24+G27</f>
        <v>0</v>
      </c>
      <c r="H23" s="232">
        <f>H24+H27</f>
        <v>0</v>
      </c>
      <c r="I23" s="232">
        <f>I24+I27</f>
        <v>0</v>
      </c>
      <c r="J23" s="232">
        <f t="shared" ref="J23:M23" si="3">J24+J27</f>
        <v>0</v>
      </c>
      <c r="K23" s="232">
        <f t="shared" si="3"/>
        <v>0</v>
      </c>
      <c r="L23" s="232">
        <f t="shared" si="3"/>
        <v>0</v>
      </c>
      <c r="M23" s="232">
        <f t="shared" si="3"/>
        <v>0</v>
      </c>
      <c r="N23" s="232">
        <f t="shared" ref="N23" si="4">N24+N27</f>
        <v>0</v>
      </c>
      <c r="O23" s="238"/>
      <c r="P23" s="238"/>
      <c r="Q23" s="238"/>
      <c r="R23" s="238"/>
      <c r="S23" s="238"/>
      <c r="T23" s="238"/>
      <c r="U23" s="238"/>
      <c r="V23" s="238"/>
      <c r="W23" s="238"/>
      <c r="X23" s="238"/>
      <c r="Y23" s="238"/>
      <c r="Z23" s="238"/>
      <c r="AA23" s="238"/>
      <c r="AB23" s="238"/>
      <c r="AC23" s="238"/>
      <c r="AD23" s="238"/>
      <c r="AE23" s="238"/>
      <c r="AF23" s="238"/>
      <c r="AG23" s="238"/>
      <c r="AH23" s="238"/>
      <c r="AI23" s="238"/>
      <c r="AJ23" s="227">
        <f t="shared" ref="AJ23:AJ29" si="5">SUM(F23:AI23)</f>
        <v>0</v>
      </c>
      <c r="AK23" s="239"/>
      <c r="AL23" s="240"/>
    </row>
    <row r="24" spans="1:38" s="245" customFormat="1" ht="13.5" customHeight="1" x14ac:dyDescent="0.2">
      <c r="A24" s="241"/>
      <c r="B24" s="242" t="s">
        <v>203</v>
      </c>
      <c r="C24" s="225" t="s">
        <v>204</v>
      </c>
      <c r="D24" s="243"/>
      <c r="E24" s="231" t="s">
        <v>127</v>
      </c>
      <c r="F24" s="232">
        <f>SUM(F25:F25)</f>
        <v>0</v>
      </c>
      <c r="G24" s="232">
        <f>SUM(G25:G25)</f>
        <v>0</v>
      </c>
      <c r="H24" s="232">
        <f>SUM(H25:H25)</f>
        <v>0</v>
      </c>
      <c r="I24" s="232">
        <f t="shared" ref="I24:N24" si="6">SUM(I25:I25)</f>
        <v>0</v>
      </c>
      <c r="J24" s="232">
        <f t="shared" si="6"/>
        <v>0</v>
      </c>
      <c r="K24" s="232">
        <f t="shared" si="6"/>
        <v>0</v>
      </c>
      <c r="L24" s="232">
        <f t="shared" si="6"/>
        <v>0</v>
      </c>
      <c r="M24" s="232">
        <f t="shared" si="6"/>
        <v>0</v>
      </c>
      <c r="N24" s="232">
        <f t="shared" si="6"/>
        <v>0</v>
      </c>
      <c r="O24" s="238"/>
      <c r="P24" s="238"/>
      <c r="Q24" s="238"/>
      <c r="R24" s="238"/>
      <c r="S24" s="238"/>
      <c r="T24" s="238"/>
      <c r="U24" s="238"/>
      <c r="V24" s="238"/>
      <c r="W24" s="238"/>
      <c r="X24" s="238"/>
      <c r="Y24" s="238"/>
      <c r="Z24" s="238"/>
      <c r="AA24" s="238"/>
      <c r="AB24" s="238"/>
      <c r="AC24" s="238"/>
      <c r="AD24" s="238"/>
      <c r="AE24" s="238"/>
      <c r="AF24" s="238"/>
      <c r="AG24" s="238"/>
      <c r="AH24" s="238"/>
      <c r="AI24" s="238"/>
      <c r="AJ24" s="227">
        <f t="shared" si="5"/>
        <v>0</v>
      </c>
      <c r="AK24" s="244"/>
    </row>
    <row r="25" spans="1:38" ht="13.5" customHeight="1" x14ac:dyDescent="0.2">
      <c r="A25" s="223"/>
      <c r="B25" s="224" t="s">
        <v>205</v>
      </c>
      <c r="C25" s="228" t="s">
        <v>206</v>
      </c>
      <c r="D25" s="228"/>
      <c r="E25" s="246" t="s">
        <v>127</v>
      </c>
      <c r="F25" s="247">
        <f>-SUM('1.1.A. Iesniedzējs:1.3.2. Partneris-kom.-2'!H26,'1.1.A. Iesniedzējs:1.3.2. Partneris-kom.-2'!I26)</f>
        <v>0</v>
      </c>
      <c r="G25" s="247">
        <f>-SUM('1.1.A. Iesniedzējs:1.3.2. Partneris-kom.-2'!J26,'1.1.A. Iesniedzējs:1.3.2. Partneris-kom.-2'!K26)</f>
        <v>0</v>
      </c>
      <c r="H25" s="247">
        <f>-SUM('1.1.A. Iesniedzējs:1.3.2. Partneris-kom.-2'!L26,'1.1.A. Iesniedzējs:1.3.2. Partneris-kom.-2'!M26)</f>
        <v>0</v>
      </c>
      <c r="I25" s="247">
        <f>-SUM('1.1.A. Iesniedzējs:1.3.2. Partneris-kom.-2'!N26,'1.1.A. Iesniedzējs:1.3.2. Partneris-kom.-2'!O26)</f>
        <v>0</v>
      </c>
      <c r="J25" s="247">
        <f>-SUM('1.1.A. Iesniedzējs:1.3.2. Partneris-kom.-2'!P26,'1.1.A. Iesniedzējs:1.3.2. Partneris-kom.-2'!Q26)</f>
        <v>0</v>
      </c>
      <c r="K25" s="247">
        <f>-SUM('1.1.A. Iesniedzējs:1.3.2. Partneris-kom.-2'!R26,'1.1.A. Iesniedzējs:1.3.2. Partneris-kom.-2'!S26)</f>
        <v>0</v>
      </c>
      <c r="L25" s="247">
        <f>-SUM('1.1.A. Iesniedzējs:1.3.2. Partneris-kom.-2'!T26,'1.1.A. Iesniedzējs:1.3.2. Partneris-kom.-2'!U26)</f>
        <v>0</v>
      </c>
      <c r="M25" s="247">
        <f>-SUM('1.1.A. Iesniedzējs:1.3.2. Partneris-kom.-2'!V26,'1.1.A. Iesniedzējs:1.3.2. Partneris-kom.-2'!W26)</f>
        <v>0</v>
      </c>
      <c r="N25" s="247">
        <f>-SUM('1.1.A. Iesniedzējs:1.3.2. Partneris-kom.-2'!X26,'1.1.A. Iesniedzējs:1.3.2. Partneris-kom.-2'!Y26)</f>
        <v>0</v>
      </c>
      <c r="O25" s="238"/>
      <c r="P25" s="238"/>
      <c r="Q25" s="238"/>
      <c r="R25" s="238"/>
      <c r="S25" s="238"/>
      <c r="T25" s="238"/>
      <c r="U25" s="238"/>
      <c r="V25" s="238"/>
      <c r="W25" s="238"/>
      <c r="X25" s="238"/>
      <c r="Y25" s="238"/>
      <c r="Z25" s="238"/>
      <c r="AA25" s="238"/>
      <c r="AB25" s="238"/>
      <c r="AC25" s="238"/>
      <c r="AD25" s="238"/>
      <c r="AE25" s="238"/>
      <c r="AF25" s="238"/>
      <c r="AG25" s="238"/>
      <c r="AH25" s="238"/>
      <c r="AI25" s="238"/>
      <c r="AJ25" s="248">
        <f t="shared" si="5"/>
        <v>0</v>
      </c>
      <c r="AK25" s="249"/>
    </row>
    <row r="26" spans="1:38" ht="13.5" customHeight="1" x14ac:dyDescent="0.2">
      <c r="A26" s="223"/>
      <c r="B26" s="224" t="s">
        <v>207</v>
      </c>
      <c r="C26" s="228" t="s">
        <v>208</v>
      </c>
      <c r="D26" s="228"/>
      <c r="E26" s="246" t="s">
        <v>127</v>
      </c>
      <c r="F26" s="247">
        <f>-SUM('1.1.A. Iesniedzējs:1.3.2. Partneris-kom.-2'!H24)+SUM('1.1.A. Iesniedzējs:1.3.2. Partneris-kom.-2'!H23)</f>
        <v>0</v>
      </c>
      <c r="G26" s="247">
        <f>-SUM('1.1.A. Iesniedzējs:1.3.2. Partneris-kom.-2'!J24)+SUM('1.1.A. Iesniedzējs:1.3.2. Partneris-kom.-2'!J23)</f>
        <v>0</v>
      </c>
      <c r="H26" s="247">
        <f>-SUM('1.1.A. Iesniedzējs:1.3.2. Partneris-kom.-2'!L24)+SUM('1.1.A. Iesniedzējs:1.3.2. Partneris-kom.-2'!L23)</f>
        <v>0</v>
      </c>
      <c r="I26" s="247">
        <f>-SUM('1.1.A. Iesniedzējs:1.3.2. Partneris-kom.-2'!N24)+SUM('1.1.A. Iesniedzējs:1.3.2. Partneris-kom.-2'!N23)</f>
        <v>0</v>
      </c>
      <c r="J26" s="247">
        <f>-SUM('1.1.A. Iesniedzējs:1.3.2. Partneris-kom.-2'!P24)+SUM('1.1.A. Iesniedzējs:1.3.2. Partneris-kom.-2'!P23)</f>
        <v>0</v>
      </c>
      <c r="K26" s="247">
        <f>-SUM('1.1.A. Iesniedzējs:1.3.2. Partneris-kom.-2'!R24)+SUM('1.1.A. Iesniedzējs:1.3.2. Partneris-kom.-2'!R23)</f>
        <v>0</v>
      </c>
      <c r="L26" s="247">
        <f>-SUM('1.1.A. Iesniedzējs:1.3.2. Partneris-kom.-2'!T24)+SUM('1.1.A. Iesniedzējs:1.3.2. Partneris-kom.-2'!T23)</f>
        <v>0</v>
      </c>
      <c r="M26" s="247">
        <f>-SUM('1.1.A. Iesniedzējs:1.3.2. Partneris-kom.-2'!V24)+SUM('1.1.A. Iesniedzējs:1.3.2. Partneris-kom.-2'!V23)</f>
        <v>0</v>
      </c>
      <c r="N26" s="247">
        <f>-SUM('1.1.A. Iesniedzējs:1.3.2. Partneris-kom.-2'!X24)+SUM('1.1.A. Iesniedzējs:1.3.2. Partneris-kom.-2'!X23)</f>
        <v>0</v>
      </c>
      <c r="O26" s="238"/>
      <c r="P26" s="238"/>
      <c r="Q26" s="238"/>
      <c r="R26" s="238"/>
      <c r="S26" s="238"/>
      <c r="T26" s="238"/>
      <c r="U26" s="238"/>
      <c r="V26" s="238"/>
      <c r="W26" s="238"/>
      <c r="X26" s="238"/>
      <c r="Y26" s="238"/>
      <c r="Z26" s="238"/>
      <c r="AA26" s="238"/>
      <c r="AB26" s="238"/>
      <c r="AC26" s="238"/>
      <c r="AD26" s="238"/>
      <c r="AE26" s="238"/>
      <c r="AF26" s="238"/>
      <c r="AG26" s="238"/>
      <c r="AH26" s="238"/>
      <c r="AI26" s="238"/>
      <c r="AJ26" s="248"/>
      <c r="AK26" s="249"/>
    </row>
    <row r="27" spans="1:38" s="245" customFormat="1" ht="13.5" customHeight="1" x14ac:dyDescent="0.2">
      <c r="A27" s="241"/>
      <c r="B27" s="242" t="s">
        <v>209</v>
      </c>
      <c r="C27" s="225" t="s">
        <v>210</v>
      </c>
      <c r="D27" s="243"/>
      <c r="E27" s="231" t="s">
        <v>127</v>
      </c>
      <c r="F27" s="232">
        <f>F28</f>
        <v>0</v>
      </c>
      <c r="G27" s="232">
        <f t="shared" ref="G27:N27" si="7">G28</f>
        <v>0</v>
      </c>
      <c r="H27" s="232">
        <f t="shared" si="7"/>
        <v>0</v>
      </c>
      <c r="I27" s="232">
        <f t="shared" si="7"/>
        <v>0</v>
      </c>
      <c r="J27" s="232">
        <f t="shared" si="7"/>
        <v>0</v>
      </c>
      <c r="K27" s="232">
        <f t="shared" si="7"/>
        <v>0</v>
      </c>
      <c r="L27" s="232">
        <f t="shared" si="7"/>
        <v>0</v>
      </c>
      <c r="M27" s="232">
        <f t="shared" si="7"/>
        <v>0</v>
      </c>
      <c r="N27" s="232">
        <f t="shared" si="7"/>
        <v>0</v>
      </c>
      <c r="O27" s="238"/>
      <c r="P27" s="238"/>
      <c r="Q27" s="238"/>
      <c r="R27" s="238"/>
      <c r="S27" s="238"/>
      <c r="T27" s="238"/>
      <c r="U27" s="238"/>
      <c r="V27" s="238"/>
      <c r="W27" s="238"/>
      <c r="X27" s="238"/>
      <c r="Y27" s="238"/>
      <c r="Z27" s="238"/>
      <c r="AA27" s="238"/>
      <c r="AB27" s="238"/>
      <c r="AC27" s="238"/>
      <c r="AD27" s="238"/>
      <c r="AE27" s="238"/>
      <c r="AF27" s="238"/>
      <c r="AG27" s="238"/>
      <c r="AH27" s="238"/>
      <c r="AI27" s="238"/>
      <c r="AJ27" s="227">
        <f t="shared" si="5"/>
        <v>0</v>
      </c>
      <c r="AK27" s="244"/>
    </row>
    <row r="28" spans="1:38" ht="13.5" customHeight="1" x14ac:dyDescent="0.2">
      <c r="A28" s="223"/>
      <c r="B28" s="224" t="s">
        <v>211</v>
      </c>
      <c r="C28" s="228" t="s">
        <v>212</v>
      </c>
      <c r="D28" s="228"/>
      <c r="E28" s="246" t="s">
        <v>127</v>
      </c>
      <c r="F28" s="247">
        <f>-SUM('1.1.A. Iesniedzējs:1.3.2. Partneris-kom.-2'!H23,'1.1.A. Iesniedzējs:1.3.2. Partneris-kom.-2'!I23)</f>
        <v>0</v>
      </c>
      <c r="G28" s="247">
        <f>-SUM('1.1.A. Iesniedzējs:1.3.2. Partneris-kom.-2'!J23,'1.1.A. Iesniedzējs:1.3.2. Partneris-kom.-2'!K23)</f>
        <v>0</v>
      </c>
      <c r="H28" s="247">
        <f>-SUM('1.1.A. Iesniedzējs:1.3.2. Partneris-kom.-2'!L23,'1.1.A. Iesniedzējs:1.3.2. Partneris-kom.-2'!M23)</f>
        <v>0</v>
      </c>
      <c r="I28" s="247">
        <f>-SUM('1.1.A. Iesniedzējs:1.3.2. Partneris-kom.-2'!N23,'1.1.A. Iesniedzējs:1.3.2. Partneris-kom.-2'!O23)</f>
        <v>0</v>
      </c>
      <c r="J28" s="247">
        <f>-SUM('1.1.A. Iesniedzējs:1.3.2. Partneris-kom.-2'!P23,'1.1.A. Iesniedzējs:1.3.2. Partneris-kom.-2'!Q23)</f>
        <v>0</v>
      </c>
      <c r="K28" s="247">
        <f>-SUM('1.1.A. Iesniedzējs:1.3.2. Partneris-kom.-2'!R23,'1.1.A. Iesniedzējs:1.3.2. Partneris-kom.-2'!S23)</f>
        <v>0</v>
      </c>
      <c r="L28" s="247">
        <f>-SUM('1.1.A. Iesniedzējs:1.3.2. Partneris-kom.-2'!T23,'1.1.A. Iesniedzējs:1.3.2. Partneris-kom.-2'!U23)</f>
        <v>0</v>
      </c>
      <c r="M28" s="247">
        <f>-SUM('1.1.A. Iesniedzējs:1.3.2. Partneris-kom.-2'!V23,'1.1.A. Iesniedzējs:1.3.2. Partneris-kom.-2'!W23)</f>
        <v>0</v>
      </c>
      <c r="N28" s="247">
        <f>-SUM('1.1.A. Iesniedzējs:1.3.2. Partneris-kom.-2'!X23,'1.1.A. Iesniedzējs:1.3.2. Partneris-kom.-2'!Y23)</f>
        <v>0</v>
      </c>
      <c r="O28" s="238"/>
      <c r="P28" s="238"/>
      <c r="Q28" s="238"/>
      <c r="R28" s="238"/>
      <c r="S28" s="238"/>
      <c r="T28" s="238"/>
      <c r="U28" s="238"/>
      <c r="V28" s="238"/>
      <c r="W28" s="238"/>
      <c r="X28" s="238"/>
      <c r="Y28" s="238"/>
      <c r="Z28" s="238"/>
      <c r="AA28" s="238"/>
      <c r="AB28" s="238"/>
      <c r="AC28" s="238"/>
      <c r="AD28" s="238"/>
      <c r="AE28" s="238"/>
      <c r="AF28" s="238"/>
      <c r="AG28" s="238"/>
      <c r="AH28" s="238"/>
      <c r="AI28" s="238"/>
      <c r="AJ28" s="248">
        <f t="shared" si="5"/>
        <v>0</v>
      </c>
      <c r="AK28" s="249"/>
    </row>
    <row r="29" spans="1:38" ht="13.5" customHeight="1" x14ac:dyDescent="0.2">
      <c r="A29" s="223"/>
      <c r="B29" s="250">
        <v>4</v>
      </c>
      <c r="C29" s="225" t="s">
        <v>213</v>
      </c>
      <c r="D29" s="225"/>
      <c r="E29" s="231" t="s">
        <v>127</v>
      </c>
      <c r="F29" s="238"/>
      <c r="G29" s="232">
        <f t="shared" ref="G29:I29" si="8">G30</f>
        <v>0</v>
      </c>
      <c r="H29" s="232">
        <f t="shared" si="8"/>
        <v>0</v>
      </c>
      <c r="I29" s="232">
        <f t="shared" si="8"/>
        <v>0</v>
      </c>
      <c r="J29" s="232">
        <f>J30</f>
        <v>0</v>
      </c>
      <c r="K29" s="232">
        <f t="shared" ref="K29:AA29" si="9">K30</f>
        <v>0</v>
      </c>
      <c r="L29" s="232">
        <f t="shared" si="9"/>
        <v>0</v>
      </c>
      <c r="M29" s="232">
        <f t="shared" si="9"/>
        <v>0</v>
      </c>
      <c r="N29" s="232">
        <f t="shared" si="9"/>
        <v>0</v>
      </c>
      <c r="O29" s="232">
        <f t="shared" si="9"/>
        <v>0</v>
      </c>
      <c r="P29" s="232">
        <f t="shared" si="9"/>
        <v>0</v>
      </c>
      <c r="Q29" s="232">
        <f t="shared" si="9"/>
        <v>0</v>
      </c>
      <c r="R29" s="232">
        <f t="shared" si="9"/>
        <v>0</v>
      </c>
      <c r="S29" s="232">
        <f t="shared" si="9"/>
        <v>0</v>
      </c>
      <c r="T29" s="232">
        <f t="shared" si="9"/>
        <v>0</v>
      </c>
      <c r="U29" s="232">
        <f t="shared" si="9"/>
        <v>0</v>
      </c>
      <c r="V29" s="232">
        <f t="shared" si="9"/>
        <v>0</v>
      </c>
      <c r="W29" s="232">
        <f t="shared" si="9"/>
        <v>0</v>
      </c>
      <c r="X29" s="232">
        <f t="shared" si="9"/>
        <v>0</v>
      </c>
      <c r="Y29" s="232">
        <f t="shared" si="9"/>
        <v>0</v>
      </c>
      <c r="Z29" s="232">
        <f t="shared" si="9"/>
        <v>0</v>
      </c>
      <c r="AA29" s="232">
        <f t="shared" si="9"/>
        <v>0</v>
      </c>
      <c r="AB29" s="232">
        <f>AB30</f>
        <v>0</v>
      </c>
      <c r="AC29" s="232">
        <f t="shared" ref="AC29:AI29" si="10">AC30</f>
        <v>0</v>
      </c>
      <c r="AD29" s="232">
        <f t="shared" si="10"/>
        <v>0</v>
      </c>
      <c r="AE29" s="232">
        <f t="shared" si="10"/>
        <v>0</v>
      </c>
      <c r="AF29" s="232">
        <f t="shared" si="10"/>
        <v>0</v>
      </c>
      <c r="AG29" s="232">
        <f t="shared" si="10"/>
        <v>0</v>
      </c>
      <c r="AH29" s="232">
        <f t="shared" si="10"/>
        <v>0</v>
      </c>
      <c r="AI29" s="232">
        <f t="shared" si="10"/>
        <v>0</v>
      </c>
      <c r="AJ29" s="227">
        <f t="shared" si="5"/>
        <v>0</v>
      </c>
      <c r="AK29" s="249"/>
    </row>
    <row r="30" spans="1:38" ht="13.5" customHeight="1" x14ac:dyDescent="0.2">
      <c r="A30" s="223"/>
      <c r="B30" s="251" t="s">
        <v>214</v>
      </c>
      <c r="C30" s="252" t="s">
        <v>215</v>
      </c>
      <c r="D30" s="225"/>
      <c r="E30" s="226" t="s">
        <v>127</v>
      </c>
      <c r="F30" s="238"/>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7">
        <f>SUM(F30:AH30)</f>
        <v>0</v>
      </c>
      <c r="AK30" s="249"/>
    </row>
    <row r="31" spans="1:38" s="260" customFormat="1" ht="13.5" customHeight="1" thickBot="1" x14ac:dyDescent="0.25">
      <c r="A31" s="253"/>
      <c r="B31" s="254">
        <v>5</v>
      </c>
      <c r="C31" s="255" t="s">
        <v>194</v>
      </c>
      <c r="D31" s="255"/>
      <c r="E31" s="256" t="s">
        <v>127</v>
      </c>
      <c r="F31" s="257">
        <f t="shared" ref="F31:AI31" si="11">SUM(F9,,F16,F23,F29)</f>
        <v>0</v>
      </c>
      <c r="G31" s="257">
        <f>SUM(G9,,G16,G23,G29)</f>
        <v>0</v>
      </c>
      <c r="H31" s="257">
        <f t="shared" si="11"/>
        <v>0</v>
      </c>
      <c r="I31" s="257">
        <f t="shared" si="11"/>
        <v>0</v>
      </c>
      <c r="J31" s="257">
        <f t="shared" si="11"/>
        <v>0</v>
      </c>
      <c r="K31" s="257">
        <f t="shared" si="11"/>
        <v>0</v>
      </c>
      <c r="L31" s="257">
        <f t="shared" si="11"/>
        <v>0</v>
      </c>
      <c r="M31" s="257">
        <f t="shared" si="11"/>
        <v>0</v>
      </c>
      <c r="N31" s="257">
        <f t="shared" si="11"/>
        <v>0</v>
      </c>
      <c r="O31" s="257">
        <f t="shared" si="11"/>
        <v>0</v>
      </c>
      <c r="P31" s="257">
        <f t="shared" si="11"/>
        <v>0</v>
      </c>
      <c r="Q31" s="257">
        <f t="shared" si="11"/>
        <v>0</v>
      </c>
      <c r="R31" s="257">
        <f t="shared" si="11"/>
        <v>0</v>
      </c>
      <c r="S31" s="257">
        <f t="shared" si="11"/>
        <v>0</v>
      </c>
      <c r="T31" s="257">
        <f t="shared" si="11"/>
        <v>0</v>
      </c>
      <c r="U31" s="257">
        <f t="shared" si="11"/>
        <v>0</v>
      </c>
      <c r="V31" s="257">
        <f t="shared" si="11"/>
        <v>0</v>
      </c>
      <c r="W31" s="257">
        <f t="shared" si="11"/>
        <v>0</v>
      </c>
      <c r="X31" s="257">
        <f t="shared" si="11"/>
        <v>0</v>
      </c>
      <c r="Y31" s="257">
        <f t="shared" si="11"/>
        <v>0</v>
      </c>
      <c r="Z31" s="257">
        <f t="shared" si="11"/>
        <v>0</v>
      </c>
      <c r="AA31" s="257">
        <f t="shared" si="11"/>
        <v>0</v>
      </c>
      <c r="AB31" s="257">
        <f t="shared" si="11"/>
        <v>0</v>
      </c>
      <c r="AC31" s="257">
        <f t="shared" si="11"/>
        <v>0</v>
      </c>
      <c r="AD31" s="257">
        <f t="shared" si="11"/>
        <v>0</v>
      </c>
      <c r="AE31" s="257">
        <f t="shared" si="11"/>
        <v>0</v>
      </c>
      <c r="AF31" s="257">
        <f t="shared" si="11"/>
        <v>0</v>
      </c>
      <c r="AG31" s="257">
        <f t="shared" si="11"/>
        <v>0</v>
      </c>
      <c r="AH31" s="257">
        <f t="shared" si="11"/>
        <v>0</v>
      </c>
      <c r="AI31" s="257">
        <f t="shared" si="11"/>
        <v>0</v>
      </c>
      <c r="AJ31" s="258">
        <f>SUM(F31:AI31)</f>
        <v>0</v>
      </c>
      <c r="AK31" s="259"/>
    </row>
    <row r="32" spans="1:38" x14ac:dyDescent="0.2">
      <c r="AK32" s="216"/>
    </row>
    <row r="33" spans="1:36" x14ac:dyDescent="0.2">
      <c r="A33" s="213"/>
      <c r="B33" s="213"/>
      <c r="C33" s="213"/>
      <c r="D33" s="213"/>
      <c r="E33" s="213"/>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5"/>
    </row>
    <row r="34" spans="1:36" x14ac:dyDescent="0.2">
      <c r="A34" s="3"/>
      <c r="B34" s="3"/>
      <c r="C34" s="3"/>
      <c r="D34" s="261"/>
      <c r="E34" s="3"/>
      <c r="F34" s="262"/>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2">
      <c r="A35" s="3"/>
      <c r="B35" s="3"/>
      <c r="C35" s="263" t="s">
        <v>195</v>
      </c>
      <c r="D35" s="261"/>
      <c r="E35" s="3"/>
      <c r="F35" s="262"/>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2">
      <c r="A36" s="3"/>
      <c r="B36" s="3"/>
      <c r="C36" s="553" t="str">
        <f>IF(AJ9&gt;0,"Šajā SAMP netiek plānots gūt neto ienākumus, līdz ar to ieņēmumus nevar plānot","")</f>
        <v/>
      </c>
      <c r="D36" s="553"/>
      <c r="E36" s="553"/>
      <c r="F36" s="553"/>
      <c r="G36" s="553"/>
      <c r="H36" s="553"/>
      <c r="I36" s="553"/>
      <c r="J36" s="3"/>
      <c r="K36" s="3"/>
      <c r="L36" s="3"/>
      <c r="M36" s="3"/>
      <c r="N36" s="3"/>
      <c r="O36" s="3"/>
      <c r="P36" s="3"/>
      <c r="Q36" s="3"/>
      <c r="R36" s="3"/>
      <c r="S36" s="3"/>
      <c r="T36" s="3"/>
      <c r="U36" s="3"/>
      <c r="V36" s="3"/>
      <c r="W36" s="3"/>
      <c r="X36" s="3"/>
      <c r="Y36" s="3"/>
      <c r="Z36" s="3"/>
      <c r="AA36" s="3"/>
      <c r="AB36" s="3"/>
      <c r="AC36" s="3"/>
      <c r="AD36" s="3"/>
      <c r="AE36" s="3"/>
      <c r="AF36" s="3"/>
    </row>
    <row r="37" spans="1:36"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ht="15.75" x14ac:dyDescent="0.25">
      <c r="A38" s="3"/>
      <c r="B38" s="3"/>
      <c r="C38" s="3"/>
      <c r="D38" s="3"/>
      <c r="E38" s="3"/>
      <c r="F38" s="3"/>
      <c r="G38" s="264"/>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2">
      <c r="A40" s="3"/>
      <c r="B40" s="3"/>
      <c r="C40" s="3"/>
      <c r="D40" s="3"/>
      <c r="E40" s="3"/>
      <c r="F40" s="3"/>
      <c r="G40" s="3"/>
      <c r="H40" s="3"/>
      <c r="I40" s="3"/>
      <c r="J40" s="3"/>
      <c r="K40" s="3"/>
      <c r="L40" s="3"/>
      <c r="M40" s="265"/>
      <c r="N40" s="3"/>
      <c r="O40" s="3"/>
      <c r="P40" s="3"/>
      <c r="Q40" s="3"/>
      <c r="R40" s="3"/>
      <c r="S40" s="3"/>
      <c r="T40" s="3"/>
      <c r="U40" s="3"/>
      <c r="V40" s="3"/>
      <c r="W40" s="3"/>
      <c r="X40" s="3"/>
      <c r="Y40" s="3"/>
      <c r="Z40" s="3"/>
      <c r="AA40" s="3"/>
      <c r="AB40" s="3"/>
      <c r="AC40" s="3"/>
      <c r="AD40" s="3"/>
      <c r="AE40" s="3"/>
      <c r="AF40" s="3"/>
    </row>
    <row r="41" spans="1:3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36"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6"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1:32"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0" spans="1:32"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1:32"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row>
  </sheetData>
  <sheetProtection algorithmName="SHA-512" hashValue="Im8SNX+NnXOGDYwbqsb78V9iwA7w03EMuj/BYSYHGd+0PmpXn4dmtv5Onsb7aFTZX4Nr+t7kzexZMF+Z+woJQQ==" saltValue="0zhLmG5YW3zwus6G+kM9Ww==" spinCount="100000" sheet="1" formatCells="0" formatColumns="0" formatRows="0" insertColumns="0" insertRows="0" insertHyperlinks="0" deleteColumns="0" deleteRows="0" sort="0" autoFilter="0" pivotTables="0"/>
  <mergeCells count="3">
    <mergeCell ref="A1:D1"/>
    <mergeCell ref="A2:K2"/>
    <mergeCell ref="C36:I36"/>
  </mergeCells>
  <conditionalFormatting sqref="C36">
    <cfRule type="cellIs" dxfId="85" priority="2" operator="notEqual">
      <formula>""</formula>
    </cfRule>
  </conditionalFormatting>
  <conditionalFormatting sqref="F10:AI15">
    <cfRule type="cellIs" dxfId="84" priority="1" operator="greaterThan">
      <formula>0</formula>
    </cfRule>
  </conditionalFormatting>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W32" sqref="W32"/>
    </sheetView>
  </sheetViews>
  <sheetFormatPr defaultColWidth="9.140625" defaultRowHeight="12.75" x14ac:dyDescent="0.2"/>
  <cols>
    <col min="1" max="1" width="2.28515625" style="197" customWidth="1"/>
    <col min="2" max="2" width="4.140625" style="197" customWidth="1"/>
    <col min="3" max="3" width="65.140625" style="197" customWidth="1"/>
    <col min="4" max="4" width="8.28515625" style="197" customWidth="1"/>
    <col min="5" max="35" width="14" style="197" customWidth="1"/>
    <col min="36" max="36" width="9.140625" style="197" customWidth="1"/>
    <col min="37" max="16384" width="9.140625" style="197"/>
  </cols>
  <sheetData>
    <row r="1" spans="1:65" s="1" customFormat="1" ht="26.25" x14ac:dyDescent="0.25">
      <c r="A1" s="551" t="s">
        <v>216</v>
      </c>
      <c r="B1" s="551"/>
      <c r="C1" s="551"/>
      <c r="D1" s="191"/>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8" customFormat="1" ht="21" x14ac:dyDescent="0.35">
      <c r="A2" s="289" t="s">
        <v>217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2">
      <c r="A3" s="290"/>
      <c r="B3" s="291"/>
      <c r="C3" s="194"/>
      <c r="D3" s="292"/>
      <c r="E3" s="293">
        <f>'3. DL invest.n.pl.AR pr.'!F4</f>
        <v>1</v>
      </c>
      <c r="F3" s="293">
        <f>'3. DL invest.n.pl.AR pr.'!G4</f>
        <v>2</v>
      </c>
      <c r="G3" s="293">
        <f>'3. DL invest.n.pl.AR pr.'!H4</f>
        <v>3</v>
      </c>
      <c r="H3" s="293">
        <f>'3. DL invest.n.pl.AR pr.'!I4</f>
        <v>4</v>
      </c>
      <c r="I3" s="293">
        <f>'3. DL invest.n.pl.AR pr.'!J4</f>
        <v>5</v>
      </c>
      <c r="J3" s="293">
        <f>'3. DL invest.n.pl.AR pr.'!K4</f>
        <v>6</v>
      </c>
      <c r="K3" s="293">
        <f>'3. DL invest.n.pl.AR pr.'!L4</f>
        <v>7</v>
      </c>
      <c r="L3" s="293">
        <f>'3. DL invest.n.pl.AR pr.'!M4</f>
        <v>8</v>
      </c>
      <c r="M3" s="293">
        <f>'3. DL invest.n.pl.AR pr.'!N4</f>
        <v>9</v>
      </c>
      <c r="N3" s="293">
        <f>'3. DL invest.n.pl.AR pr.'!O4</f>
        <v>10</v>
      </c>
      <c r="O3" s="293">
        <f>'3. DL invest.n.pl.AR pr.'!P4</f>
        <v>11</v>
      </c>
      <c r="P3" s="293">
        <f>'3. DL invest.n.pl.AR pr.'!Q4</f>
        <v>12</v>
      </c>
      <c r="Q3" s="293">
        <f>'3. DL invest.n.pl.AR pr.'!R4</f>
        <v>13</v>
      </c>
      <c r="R3" s="293">
        <f>'3. DL invest.n.pl.AR pr.'!S4</f>
        <v>14</v>
      </c>
      <c r="S3" s="293">
        <f>'3. DL invest.n.pl.AR pr.'!T4</f>
        <v>15</v>
      </c>
      <c r="T3" s="293">
        <f>'3. DL invest.n.pl.AR pr.'!U4</f>
        <v>16</v>
      </c>
      <c r="U3" s="293">
        <f>'3. DL invest.n.pl.AR pr.'!V4</f>
        <v>17</v>
      </c>
      <c r="V3" s="293">
        <f>'3. DL invest.n.pl.AR pr.'!W4</f>
        <v>18</v>
      </c>
      <c r="W3" s="293">
        <f>'3. DL invest.n.pl.AR pr.'!X4</f>
        <v>19</v>
      </c>
      <c r="X3" s="293">
        <f>'3. DL invest.n.pl.AR pr.'!Y4</f>
        <v>20</v>
      </c>
      <c r="Y3" s="293">
        <f>'3. DL invest.n.pl.AR pr.'!Z4</f>
        <v>21</v>
      </c>
      <c r="Z3" s="293">
        <f>'3. DL invest.n.pl.AR pr.'!AA4</f>
        <v>22</v>
      </c>
      <c r="AA3" s="293">
        <f>'3. DL invest.n.pl.AR pr.'!AB4</f>
        <v>23</v>
      </c>
      <c r="AB3" s="293">
        <f>'3. DL invest.n.pl.AR pr.'!AC4</f>
        <v>24</v>
      </c>
      <c r="AC3" s="293">
        <f>'3. DL invest.n.pl.AR pr.'!AD4</f>
        <v>25</v>
      </c>
      <c r="AD3" s="293">
        <f>'3. DL invest.n.pl.AR pr.'!AE4</f>
        <v>26</v>
      </c>
      <c r="AE3" s="293">
        <f>'3. DL invest.n.pl.AR pr.'!AF4</f>
        <v>27</v>
      </c>
      <c r="AF3" s="293">
        <f>'3. DL invest.n.pl.AR pr.'!AG4</f>
        <v>28</v>
      </c>
      <c r="AG3" s="293">
        <f>'3. DL invest.n.pl.AR pr.'!AH4</f>
        <v>29</v>
      </c>
      <c r="AH3" s="293">
        <f>'3. DL invest.n.pl.AR pr.'!AI4</f>
        <v>30</v>
      </c>
      <c r="AI3" s="196"/>
    </row>
    <row r="4" spans="1:65" x14ac:dyDescent="0.2">
      <c r="A4" s="268"/>
      <c r="B4" s="205"/>
      <c r="C4" s="205"/>
      <c r="D4" s="206" t="s">
        <v>183</v>
      </c>
      <c r="E4" s="294">
        <f>'3. DL invest.n.pl.AR pr.'!F5</f>
        <v>2024</v>
      </c>
      <c r="F4" s="294">
        <f>'3. DL invest.n.pl.AR pr.'!G5</f>
        <v>2025</v>
      </c>
      <c r="G4" s="294">
        <f>'3. DL invest.n.pl.AR pr.'!H5</f>
        <v>2026</v>
      </c>
      <c r="H4" s="294">
        <f>'3. DL invest.n.pl.AR pr.'!I5</f>
        <v>2027</v>
      </c>
      <c r="I4" s="294">
        <f>'3. DL invest.n.pl.AR pr.'!J5</f>
        <v>2028</v>
      </c>
      <c r="J4" s="294">
        <f>'3. DL invest.n.pl.AR pr.'!K5</f>
        <v>2029</v>
      </c>
      <c r="K4" s="294">
        <f>'3. DL invest.n.pl.AR pr.'!L5</f>
        <v>2030</v>
      </c>
      <c r="L4" s="294">
        <f>'3. DL invest.n.pl.AR pr.'!M5</f>
        <v>2031</v>
      </c>
      <c r="M4" s="294">
        <f>'3. DL invest.n.pl.AR pr.'!N5</f>
        <v>2032</v>
      </c>
      <c r="N4" s="294">
        <f>'3. DL invest.n.pl.AR pr.'!O5</f>
        <v>2033</v>
      </c>
      <c r="O4" s="294">
        <f>'3. DL invest.n.pl.AR pr.'!P5</f>
        <v>2034</v>
      </c>
      <c r="P4" s="294">
        <f>'3. DL invest.n.pl.AR pr.'!Q5</f>
        <v>2035</v>
      </c>
      <c r="Q4" s="294">
        <f>'3. DL invest.n.pl.AR pr.'!R5</f>
        <v>2036</v>
      </c>
      <c r="R4" s="294">
        <f>'3. DL invest.n.pl.AR pr.'!S5</f>
        <v>2037</v>
      </c>
      <c r="S4" s="294">
        <f>'3. DL invest.n.pl.AR pr.'!T5</f>
        <v>2038</v>
      </c>
      <c r="T4" s="294">
        <f>'3. DL invest.n.pl.AR pr.'!U5</f>
        <v>2039</v>
      </c>
      <c r="U4" s="294">
        <f>'3. DL invest.n.pl.AR pr.'!V5</f>
        <v>2040</v>
      </c>
      <c r="V4" s="294">
        <f>'3. DL invest.n.pl.AR pr.'!W5</f>
        <v>2041</v>
      </c>
      <c r="W4" s="294">
        <f>'3. DL invest.n.pl.AR pr.'!X5</f>
        <v>2042</v>
      </c>
      <c r="X4" s="294">
        <f>'3. DL invest.n.pl.AR pr.'!Y5</f>
        <v>2043</v>
      </c>
      <c r="Y4" s="294">
        <f>'3. DL invest.n.pl.AR pr.'!Z5</f>
        <v>2044</v>
      </c>
      <c r="Z4" s="294">
        <f>'3. DL invest.n.pl.AR pr.'!AA5</f>
        <v>2045</v>
      </c>
      <c r="AA4" s="294">
        <f>'3. DL invest.n.pl.AR pr.'!AB5</f>
        <v>2046</v>
      </c>
      <c r="AB4" s="294">
        <f>'3. DL invest.n.pl.AR pr.'!AC5</f>
        <v>2047</v>
      </c>
      <c r="AC4" s="294">
        <f>'3. DL invest.n.pl.AR pr.'!AD5</f>
        <v>2048</v>
      </c>
      <c r="AD4" s="294">
        <f>'3. DL invest.n.pl.AR pr.'!AE5</f>
        <v>2049</v>
      </c>
      <c r="AE4" s="294">
        <f>'3. DL invest.n.pl.AR pr.'!AF5</f>
        <v>2050</v>
      </c>
      <c r="AF4" s="294">
        <f>'3. DL invest.n.pl.AR pr.'!AG5</f>
        <v>2051</v>
      </c>
      <c r="AG4" s="294">
        <f>'3. DL invest.n.pl.AR pr.'!AH5</f>
        <v>2052</v>
      </c>
      <c r="AH4" s="294">
        <f>'3. DL invest.n.pl.AR pr.'!AI5</f>
        <v>2053</v>
      </c>
      <c r="AI4" s="208" t="s">
        <v>184</v>
      </c>
    </row>
    <row r="5" spans="1:65" x14ac:dyDescent="0.2">
      <c r="A5" s="228"/>
      <c r="B5" s="228"/>
      <c r="C5" s="228"/>
      <c r="D5" s="269"/>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row>
    <row r="6" spans="1:65" x14ac:dyDescent="0.2">
      <c r="A6" s="271"/>
      <c r="B6" s="272" t="s">
        <v>185</v>
      </c>
      <c r="C6" s="272"/>
      <c r="D6" s="272"/>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4"/>
    </row>
    <row r="7" spans="1:65" x14ac:dyDescent="0.2">
      <c r="A7" s="199" t="s">
        <v>218</v>
      </c>
      <c r="B7" s="199"/>
      <c r="C7" s="199"/>
      <c r="D7" s="295"/>
      <c r="E7" s="296">
        <f t="shared" ref="E7:AH7" si="0">SUM(E8:E17)</f>
        <v>0</v>
      </c>
      <c r="F7" s="297">
        <f t="shared" si="0"/>
        <v>0</v>
      </c>
      <c r="G7" s="297">
        <f t="shared" si="0"/>
        <v>0</v>
      </c>
      <c r="H7" s="297">
        <f t="shared" si="0"/>
        <v>0</v>
      </c>
      <c r="I7" s="297">
        <f t="shared" si="0"/>
        <v>0</v>
      </c>
      <c r="J7" s="297">
        <f t="shared" si="0"/>
        <v>0</v>
      </c>
      <c r="K7" s="297">
        <f t="shared" si="0"/>
        <v>0</v>
      </c>
      <c r="L7" s="297">
        <f t="shared" si="0"/>
        <v>0</v>
      </c>
      <c r="M7" s="297">
        <f t="shared" si="0"/>
        <v>0</v>
      </c>
      <c r="N7" s="297">
        <f t="shared" si="0"/>
        <v>0</v>
      </c>
      <c r="O7" s="297">
        <f t="shared" si="0"/>
        <v>0</v>
      </c>
      <c r="P7" s="297">
        <f t="shared" si="0"/>
        <v>0</v>
      </c>
      <c r="Q7" s="297">
        <f t="shared" si="0"/>
        <v>0</v>
      </c>
      <c r="R7" s="297">
        <f t="shared" si="0"/>
        <v>0</v>
      </c>
      <c r="S7" s="297">
        <f t="shared" si="0"/>
        <v>0</v>
      </c>
      <c r="T7" s="297">
        <f t="shared" si="0"/>
        <v>0</v>
      </c>
      <c r="U7" s="297">
        <f t="shared" si="0"/>
        <v>0</v>
      </c>
      <c r="V7" s="297">
        <f t="shared" si="0"/>
        <v>0</v>
      </c>
      <c r="W7" s="297">
        <f t="shared" si="0"/>
        <v>0</v>
      </c>
      <c r="X7" s="297">
        <f t="shared" si="0"/>
        <v>0</v>
      </c>
      <c r="Y7" s="297">
        <f t="shared" si="0"/>
        <v>0</v>
      </c>
      <c r="Z7" s="297">
        <f t="shared" si="0"/>
        <v>0</v>
      </c>
      <c r="AA7" s="297">
        <f t="shared" si="0"/>
        <v>0</v>
      </c>
      <c r="AB7" s="297">
        <f t="shared" si="0"/>
        <v>0</v>
      </c>
      <c r="AC7" s="297">
        <f t="shared" si="0"/>
        <v>0</v>
      </c>
      <c r="AD7" s="297">
        <f t="shared" si="0"/>
        <v>0</v>
      </c>
      <c r="AE7" s="297">
        <f t="shared" si="0"/>
        <v>0</v>
      </c>
      <c r="AF7" s="297">
        <f t="shared" si="0"/>
        <v>0</v>
      </c>
      <c r="AG7" s="297">
        <f t="shared" si="0"/>
        <v>0</v>
      </c>
      <c r="AH7" s="298">
        <f t="shared" si="0"/>
        <v>0</v>
      </c>
      <c r="AI7" s="299">
        <f t="shared" ref="AI7:AI22" si="1">SUM(E7:AH7)</f>
        <v>0</v>
      </c>
      <c r="AL7" s="300"/>
    </row>
    <row r="8" spans="1:65" x14ac:dyDescent="0.2">
      <c r="A8" s="228"/>
      <c r="B8" s="301" t="s">
        <v>92</v>
      </c>
      <c r="C8" s="228" t="s">
        <v>219</v>
      </c>
      <c r="D8" s="302" t="s">
        <v>127</v>
      </c>
      <c r="E8" s="303">
        <f>'3. DL invest.n.pl.AR pr.'!F9</f>
        <v>0</v>
      </c>
      <c r="F8" s="304">
        <f>'3. DL invest.n.pl.AR pr.'!G9</f>
        <v>0</v>
      </c>
      <c r="G8" s="304">
        <f>'3. DL invest.n.pl.AR pr.'!H9</f>
        <v>0</v>
      </c>
      <c r="H8" s="304">
        <f>'3. DL invest.n.pl.AR pr.'!I9</f>
        <v>0</v>
      </c>
      <c r="I8" s="304">
        <f>'3. DL invest.n.pl.AR pr.'!J9</f>
        <v>0</v>
      </c>
      <c r="J8" s="304">
        <f>'3. DL invest.n.pl.AR pr.'!K9</f>
        <v>0</v>
      </c>
      <c r="K8" s="304">
        <f>'3. DL invest.n.pl.AR pr.'!L9</f>
        <v>0</v>
      </c>
      <c r="L8" s="304">
        <f>'3. DL invest.n.pl.AR pr.'!M9</f>
        <v>0</v>
      </c>
      <c r="M8" s="304">
        <f>'3. DL invest.n.pl.AR pr.'!N9</f>
        <v>0</v>
      </c>
      <c r="N8" s="304">
        <f>'3. DL invest.n.pl.AR pr.'!O9</f>
        <v>0</v>
      </c>
      <c r="O8" s="304">
        <f>'3. DL invest.n.pl.AR pr.'!P9</f>
        <v>0</v>
      </c>
      <c r="P8" s="304">
        <f>'3. DL invest.n.pl.AR pr.'!Q9</f>
        <v>0</v>
      </c>
      <c r="Q8" s="304">
        <f>'3. DL invest.n.pl.AR pr.'!R9</f>
        <v>0</v>
      </c>
      <c r="R8" s="304">
        <f>'3. DL invest.n.pl.AR pr.'!S9</f>
        <v>0</v>
      </c>
      <c r="S8" s="304">
        <f>'3. DL invest.n.pl.AR pr.'!T9</f>
        <v>0</v>
      </c>
      <c r="T8" s="304">
        <f>'3. DL invest.n.pl.AR pr.'!U9</f>
        <v>0</v>
      </c>
      <c r="U8" s="304">
        <f>'3. DL invest.n.pl.AR pr.'!V9</f>
        <v>0</v>
      </c>
      <c r="V8" s="304">
        <f>'3. DL invest.n.pl.AR pr.'!W9</f>
        <v>0</v>
      </c>
      <c r="W8" s="304">
        <f>'3. DL invest.n.pl.AR pr.'!X9</f>
        <v>0</v>
      </c>
      <c r="X8" s="304">
        <f>'3. DL invest.n.pl.AR pr.'!Y9</f>
        <v>0</v>
      </c>
      <c r="Y8" s="304">
        <f>'3. DL invest.n.pl.AR pr.'!Z9</f>
        <v>0</v>
      </c>
      <c r="Z8" s="304">
        <f>'3. DL invest.n.pl.AR pr.'!AA9</f>
        <v>0</v>
      </c>
      <c r="AA8" s="304">
        <f>'3. DL invest.n.pl.AR pr.'!AB9</f>
        <v>0</v>
      </c>
      <c r="AB8" s="304">
        <f>'3. DL invest.n.pl.AR pr.'!AC9</f>
        <v>0</v>
      </c>
      <c r="AC8" s="304">
        <f>'3. DL invest.n.pl.AR pr.'!AD9</f>
        <v>0</v>
      </c>
      <c r="AD8" s="304">
        <f>'3. DL invest.n.pl.AR pr.'!AE9</f>
        <v>0</v>
      </c>
      <c r="AE8" s="304">
        <f>'3. DL invest.n.pl.AR pr.'!AF9</f>
        <v>0</v>
      </c>
      <c r="AF8" s="304">
        <f>'3. DL invest.n.pl.AR pr.'!AG9</f>
        <v>0</v>
      </c>
      <c r="AG8" s="304">
        <f>'3. DL invest.n.pl.AR pr.'!AH9</f>
        <v>0</v>
      </c>
      <c r="AH8" s="304">
        <f>'3. DL invest.n.pl.AR pr.'!AI9</f>
        <v>0</v>
      </c>
      <c r="AI8" s="305">
        <f t="shared" si="1"/>
        <v>0</v>
      </c>
      <c r="AL8" s="240"/>
      <c r="AM8" s="240"/>
    </row>
    <row r="9" spans="1:65" x14ac:dyDescent="0.2">
      <c r="A9" s="228"/>
      <c r="B9" s="306" t="s">
        <v>94</v>
      </c>
      <c r="C9" s="228" t="s">
        <v>220</v>
      </c>
      <c r="D9" s="302" t="s">
        <v>127</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5">
        <f>SUM(E9:AH9)</f>
        <v>0</v>
      </c>
      <c r="AL9" s="240"/>
      <c r="AM9" s="240"/>
    </row>
    <row r="10" spans="1:65" x14ac:dyDescent="0.2">
      <c r="A10" s="228"/>
      <c r="B10" s="301" t="s">
        <v>96</v>
      </c>
      <c r="C10" s="228" t="s">
        <v>221</v>
      </c>
      <c r="D10" s="302" t="s">
        <v>127</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5">
        <f>SUM(E10:AH10)</f>
        <v>0</v>
      </c>
      <c r="AL10" s="240"/>
      <c r="AM10" s="240"/>
    </row>
    <row r="11" spans="1:65" x14ac:dyDescent="0.2">
      <c r="A11" s="228"/>
      <c r="B11" s="301" t="s">
        <v>98</v>
      </c>
      <c r="C11" s="228" t="s">
        <v>222</v>
      </c>
      <c r="D11" s="302" t="s">
        <v>127</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5">
        <f>SUM(E11:AH11)</f>
        <v>0</v>
      </c>
      <c r="AM11" s="240"/>
    </row>
    <row r="12" spans="1:65" x14ac:dyDescent="0.2">
      <c r="A12" s="228"/>
      <c r="B12" s="301" t="s">
        <v>100</v>
      </c>
      <c r="C12" s="228" t="s">
        <v>223</v>
      </c>
      <c r="D12" s="302" t="s">
        <v>127</v>
      </c>
      <c r="E12" s="303">
        <f>'9. DL PI Fin.plans'!B5</f>
        <v>0</v>
      </c>
      <c r="F12" s="304">
        <f>'9. DL PI Fin.plans'!D5</f>
        <v>0</v>
      </c>
      <c r="G12" s="304">
        <f>'9. DL PI Fin.plans'!F5</f>
        <v>0</v>
      </c>
      <c r="H12" s="304">
        <f>'9. DL PI Fin.plans'!H5</f>
        <v>0</v>
      </c>
      <c r="I12" s="304">
        <f>'9. DL PI Fin.plans'!J5</f>
        <v>0</v>
      </c>
      <c r="J12" s="304">
        <f>'9. DL PI Fin.plans'!L5</f>
        <v>0</v>
      </c>
      <c r="K12" s="304">
        <f>'9. DL PI Fin.plans'!N5</f>
        <v>0</v>
      </c>
      <c r="L12" s="304">
        <f>'9. DL PI Fin.plans'!P5</f>
        <v>0</v>
      </c>
      <c r="M12" s="304">
        <f>'9. DL PI Fin.plans'!R5</f>
        <v>0</v>
      </c>
      <c r="N12" s="307"/>
      <c r="O12" s="307"/>
      <c r="P12" s="307"/>
      <c r="Q12" s="307"/>
      <c r="R12" s="307"/>
      <c r="S12" s="307"/>
      <c r="T12" s="307"/>
      <c r="U12" s="307"/>
      <c r="V12" s="307"/>
      <c r="W12" s="307"/>
      <c r="X12" s="307"/>
      <c r="Y12" s="307"/>
      <c r="Z12" s="307"/>
      <c r="AA12" s="307"/>
      <c r="AB12" s="307"/>
      <c r="AC12" s="307"/>
      <c r="AD12" s="307"/>
      <c r="AE12" s="307"/>
      <c r="AF12" s="307"/>
      <c r="AG12" s="307"/>
      <c r="AH12" s="308"/>
      <c r="AI12" s="305">
        <f t="shared" si="1"/>
        <v>0</v>
      </c>
      <c r="AM12" s="240"/>
    </row>
    <row r="13" spans="1:65" hidden="1" x14ac:dyDescent="0.2">
      <c r="A13" s="228"/>
      <c r="B13" s="301" t="s">
        <v>104</v>
      </c>
      <c r="C13" s="228" t="s">
        <v>224</v>
      </c>
      <c r="D13" s="302" t="s">
        <v>127</v>
      </c>
      <c r="E13" s="303">
        <f>'9. DL PI Fin.plans'!B6</f>
        <v>0</v>
      </c>
      <c r="F13" s="304">
        <f>'9. DL PI Fin.plans'!D6</f>
        <v>0</v>
      </c>
      <c r="G13" s="304">
        <f>'9. DL PI Fin.plans'!F6</f>
        <v>0</v>
      </c>
      <c r="H13" s="304">
        <f>'9. DL PI Fin.plans'!H6</f>
        <v>0</v>
      </c>
      <c r="I13" s="304">
        <f>'9. DL PI Fin.plans'!J6</f>
        <v>0</v>
      </c>
      <c r="J13" s="304">
        <f>'9. DL PI Fin.plans'!L6</f>
        <v>0</v>
      </c>
      <c r="K13" s="304">
        <f>'9. DL PI Fin.plans'!N6</f>
        <v>0</v>
      </c>
      <c r="L13" s="304">
        <f>'9. DL PI Fin.plans'!P6</f>
        <v>0</v>
      </c>
      <c r="M13" s="304">
        <f>'9. DL PI Fin.plans'!R6</f>
        <v>0</v>
      </c>
      <c r="N13" s="304"/>
      <c r="O13" s="304"/>
      <c r="P13" s="304"/>
      <c r="Q13" s="304"/>
      <c r="R13" s="304"/>
      <c r="S13" s="304"/>
      <c r="T13" s="304"/>
      <c r="U13" s="304"/>
      <c r="V13" s="304"/>
      <c r="W13" s="304"/>
      <c r="X13" s="304"/>
      <c r="Y13" s="304"/>
      <c r="Z13" s="304"/>
      <c r="AA13" s="304"/>
      <c r="AB13" s="304"/>
      <c r="AC13" s="304"/>
      <c r="AD13" s="304"/>
      <c r="AE13" s="304"/>
      <c r="AF13" s="304"/>
      <c r="AG13" s="304"/>
      <c r="AH13" s="304"/>
      <c r="AI13" s="305"/>
      <c r="AM13" s="240"/>
    </row>
    <row r="14" spans="1:65" hidden="1" x14ac:dyDescent="0.2">
      <c r="A14" s="228"/>
      <c r="B14" s="301" t="s">
        <v>106</v>
      </c>
      <c r="C14" s="228" t="s">
        <v>225</v>
      </c>
      <c r="D14" s="302" t="s">
        <v>127</v>
      </c>
      <c r="E14" s="303">
        <f>'9. DL PI Fin.plans'!B7</f>
        <v>0</v>
      </c>
      <c r="F14" s="304">
        <f>'9. DL PI Fin.plans'!D7</f>
        <v>0</v>
      </c>
      <c r="G14" s="304">
        <f>'9. DL PI Fin.plans'!F7</f>
        <v>0</v>
      </c>
      <c r="H14" s="304">
        <f>'9. DL PI Fin.plans'!H7</f>
        <v>0</v>
      </c>
      <c r="I14" s="304">
        <f>'9. DL PI Fin.plans'!J7</f>
        <v>0</v>
      </c>
      <c r="J14" s="304">
        <f>'9. DL PI Fin.plans'!L7</f>
        <v>0</v>
      </c>
      <c r="K14" s="304">
        <f>'9. DL PI Fin.plans'!N7</f>
        <v>0</v>
      </c>
      <c r="L14" s="304">
        <f>'9. DL PI Fin.plans'!P7</f>
        <v>0</v>
      </c>
      <c r="M14" s="304">
        <f>'9. DL PI Fin.plans'!R7</f>
        <v>0</v>
      </c>
      <c r="N14" s="304"/>
      <c r="O14" s="304"/>
      <c r="P14" s="304"/>
      <c r="Q14" s="304"/>
      <c r="R14" s="304"/>
      <c r="S14" s="304"/>
      <c r="T14" s="304"/>
      <c r="U14" s="304"/>
      <c r="V14" s="304"/>
      <c r="W14" s="304"/>
      <c r="X14" s="304"/>
      <c r="Y14" s="304"/>
      <c r="Z14" s="304"/>
      <c r="AA14" s="304"/>
      <c r="AB14" s="304"/>
      <c r="AC14" s="304"/>
      <c r="AD14" s="304"/>
      <c r="AE14" s="304"/>
      <c r="AF14" s="304"/>
      <c r="AG14" s="304"/>
      <c r="AH14" s="304"/>
      <c r="AI14" s="305"/>
      <c r="AM14" s="240"/>
    </row>
    <row r="15" spans="1:65" x14ac:dyDescent="0.2">
      <c r="A15" s="228"/>
      <c r="B15" s="301" t="s">
        <v>104</v>
      </c>
      <c r="C15" s="228" t="s">
        <v>226</v>
      </c>
      <c r="D15" s="302" t="s">
        <v>127</v>
      </c>
      <c r="E15" s="497">
        <f>'9. DL PI Fin.plans'!B8</f>
        <v>0</v>
      </c>
      <c r="F15" s="498">
        <f>'9. DL PI Fin.plans'!D8</f>
        <v>0</v>
      </c>
      <c r="G15" s="498">
        <f>'9. DL PI Fin.plans'!F8</f>
        <v>0</v>
      </c>
      <c r="H15" s="498">
        <f>'9. DL PI Fin.plans'!H8</f>
        <v>0</v>
      </c>
      <c r="I15" s="498">
        <f>'9. DL PI Fin.plans'!J8</f>
        <v>0</v>
      </c>
      <c r="J15" s="498">
        <f>'9. DL PI Fin.plans'!L8</f>
        <v>0</v>
      </c>
      <c r="K15" s="498">
        <f>'9. DL PI Fin.plans'!N8</f>
        <v>0</v>
      </c>
      <c r="L15" s="498">
        <f>'9. DL PI Fin.plans'!P8</f>
        <v>0</v>
      </c>
      <c r="M15" s="498">
        <f>'9. DL PI Fin.plans'!R8</f>
        <v>0</v>
      </c>
      <c r="N15" s="304"/>
      <c r="O15" s="304"/>
      <c r="P15" s="304"/>
      <c r="Q15" s="304"/>
      <c r="R15" s="304"/>
      <c r="S15" s="304"/>
      <c r="T15" s="304"/>
      <c r="U15" s="304"/>
      <c r="V15" s="304"/>
      <c r="W15" s="304"/>
      <c r="X15" s="304"/>
      <c r="Y15" s="304"/>
      <c r="Z15" s="304"/>
      <c r="AA15" s="304"/>
      <c r="AB15" s="304"/>
      <c r="AC15" s="304"/>
      <c r="AD15" s="304"/>
      <c r="AE15" s="304"/>
      <c r="AF15" s="304"/>
      <c r="AG15" s="304"/>
      <c r="AH15" s="304"/>
      <c r="AI15" s="305"/>
      <c r="AM15" s="240"/>
    </row>
    <row r="16" spans="1:65" hidden="1" x14ac:dyDescent="0.2">
      <c r="A16" s="228"/>
      <c r="B16" s="301" t="s">
        <v>110</v>
      </c>
      <c r="C16" s="228" t="str">
        <f>'9. DL PI Fin.plans'!A9</f>
        <v>Elastības finansējuma apjoms (attiecināmais valsts budžeta finansējums)</v>
      </c>
      <c r="D16" s="302" t="s">
        <v>127</v>
      </c>
      <c r="E16" s="497">
        <f>'9. DL PI Fin.plans'!B9</f>
        <v>0</v>
      </c>
      <c r="F16" s="498">
        <f>'9. DL PI Fin.plans'!D9</f>
        <v>0</v>
      </c>
      <c r="G16" s="498">
        <f>'9. DL PI Fin.plans'!F9</f>
        <v>0</v>
      </c>
      <c r="H16" s="498">
        <f>'9. DL PI Fin.plans'!H9</f>
        <v>0</v>
      </c>
      <c r="I16" s="498">
        <f>'9. DL PI Fin.plans'!J9</f>
        <v>0</v>
      </c>
      <c r="J16" s="498">
        <f>'9. DL PI Fin.plans'!L9</f>
        <v>0</v>
      </c>
      <c r="K16" s="498">
        <f>'9. DL PI Fin.plans'!N9</f>
        <v>0</v>
      </c>
      <c r="L16" s="498">
        <f>'9. DL PI Fin.plans'!P9</f>
        <v>0</v>
      </c>
      <c r="M16" s="498">
        <f>'9. DL PI Fin.plans'!R9</f>
        <v>0</v>
      </c>
      <c r="N16" s="304"/>
      <c r="O16" s="304"/>
      <c r="P16" s="304"/>
      <c r="Q16" s="304"/>
      <c r="R16" s="304"/>
      <c r="S16" s="304"/>
      <c r="T16" s="304"/>
      <c r="U16" s="304"/>
      <c r="V16" s="304"/>
      <c r="W16" s="304"/>
      <c r="X16" s="304"/>
      <c r="Y16" s="304"/>
      <c r="Z16" s="304"/>
      <c r="AA16" s="304"/>
      <c r="AB16" s="304"/>
      <c r="AC16" s="304"/>
      <c r="AD16" s="304"/>
      <c r="AE16" s="304"/>
      <c r="AF16" s="304"/>
      <c r="AG16" s="304"/>
      <c r="AH16" s="304"/>
      <c r="AI16" s="305"/>
      <c r="AM16" s="240"/>
    </row>
    <row r="17" spans="1:39" x14ac:dyDescent="0.2">
      <c r="A17" s="228"/>
      <c r="B17" s="301" t="s">
        <v>106</v>
      </c>
      <c r="C17" s="309" t="s">
        <v>215</v>
      </c>
      <c r="D17" s="302" t="s">
        <v>127</v>
      </c>
      <c r="E17" s="303">
        <f>'3. DL invest.n.pl.AR pr.'!F30</f>
        <v>0</v>
      </c>
      <c r="F17" s="304">
        <f>'3. DL invest.n.pl.AR pr.'!G30</f>
        <v>0</v>
      </c>
      <c r="G17" s="304">
        <f>'3. DL invest.n.pl.AR pr.'!H30</f>
        <v>0</v>
      </c>
      <c r="H17" s="304">
        <f>'3. DL invest.n.pl.AR pr.'!I30</f>
        <v>0</v>
      </c>
      <c r="I17" s="304">
        <f>'3. DL invest.n.pl.AR pr.'!J30</f>
        <v>0</v>
      </c>
      <c r="J17" s="304">
        <f>'3. DL invest.n.pl.AR pr.'!K30</f>
        <v>0</v>
      </c>
      <c r="K17" s="304">
        <f>'3. DL invest.n.pl.AR pr.'!L30</f>
        <v>0</v>
      </c>
      <c r="L17" s="304">
        <f>'3. DL invest.n.pl.AR pr.'!M30</f>
        <v>0</v>
      </c>
      <c r="M17" s="304">
        <f>'3. DL invest.n.pl.AR pr.'!N30</f>
        <v>0</v>
      </c>
      <c r="N17" s="304">
        <f>'3. DL invest.n.pl.AR pr.'!O30</f>
        <v>0</v>
      </c>
      <c r="O17" s="304">
        <f>'3. DL invest.n.pl.AR pr.'!P30</f>
        <v>0</v>
      </c>
      <c r="P17" s="304">
        <f>'3. DL invest.n.pl.AR pr.'!Q30</f>
        <v>0</v>
      </c>
      <c r="Q17" s="304">
        <f>'3. DL invest.n.pl.AR pr.'!R30</f>
        <v>0</v>
      </c>
      <c r="R17" s="304">
        <f>'3. DL invest.n.pl.AR pr.'!S30</f>
        <v>0</v>
      </c>
      <c r="S17" s="304">
        <f>'3. DL invest.n.pl.AR pr.'!T30</f>
        <v>0</v>
      </c>
      <c r="T17" s="304">
        <f>'3. DL invest.n.pl.AR pr.'!U30</f>
        <v>0</v>
      </c>
      <c r="U17" s="304">
        <f>'3. DL invest.n.pl.AR pr.'!V30</f>
        <v>0</v>
      </c>
      <c r="V17" s="304">
        <f>'3. DL invest.n.pl.AR pr.'!W30</f>
        <v>0</v>
      </c>
      <c r="W17" s="304">
        <f>'3. DL invest.n.pl.AR pr.'!X30</f>
        <v>0</v>
      </c>
      <c r="X17" s="304">
        <f>'3. DL invest.n.pl.AR pr.'!Y30</f>
        <v>0</v>
      </c>
      <c r="Y17" s="304">
        <f>'3. DL invest.n.pl.AR pr.'!Z30</f>
        <v>0</v>
      </c>
      <c r="Z17" s="304">
        <f>'3. DL invest.n.pl.AR pr.'!AA30</f>
        <v>0</v>
      </c>
      <c r="AA17" s="304">
        <f>'3. DL invest.n.pl.AR pr.'!AB30</f>
        <v>0</v>
      </c>
      <c r="AB17" s="304">
        <f>'3. DL invest.n.pl.AR pr.'!AC30</f>
        <v>0</v>
      </c>
      <c r="AC17" s="304">
        <f>'3. DL invest.n.pl.AR pr.'!AD30</f>
        <v>0</v>
      </c>
      <c r="AD17" s="304">
        <f>'3. DL invest.n.pl.AR pr.'!AE30</f>
        <v>0</v>
      </c>
      <c r="AE17" s="304">
        <f>'3. DL invest.n.pl.AR pr.'!AF30</f>
        <v>0</v>
      </c>
      <c r="AF17" s="304">
        <f>'3. DL invest.n.pl.AR pr.'!AG30</f>
        <v>0</v>
      </c>
      <c r="AG17" s="304">
        <f>'3. DL invest.n.pl.AR pr.'!AH30</f>
        <v>0</v>
      </c>
      <c r="AH17" s="304">
        <f>'3. DL invest.n.pl.AR pr.'!AI30</f>
        <v>0</v>
      </c>
      <c r="AI17" s="305">
        <f t="shared" si="1"/>
        <v>0</v>
      </c>
      <c r="AM17" s="310"/>
    </row>
    <row r="18" spans="1:39" x14ac:dyDescent="0.2">
      <c r="A18" s="199" t="s">
        <v>227</v>
      </c>
      <c r="B18" s="199"/>
      <c r="C18" s="199"/>
      <c r="D18" s="295"/>
      <c r="E18" s="296">
        <f>SUM(E19:E23)</f>
        <v>0</v>
      </c>
      <c r="F18" s="297">
        <f t="shared" ref="F18:AH18" si="2">SUM(F19:F23)</f>
        <v>0</v>
      </c>
      <c r="G18" s="297">
        <f>SUM(G19:G23)</f>
        <v>0</v>
      </c>
      <c r="H18" s="297">
        <f t="shared" si="2"/>
        <v>0</v>
      </c>
      <c r="I18" s="297">
        <f t="shared" si="2"/>
        <v>0</v>
      </c>
      <c r="J18" s="297">
        <f t="shared" si="2"/>
        <v>0</v>
      </c>
      <c r="K18" s="297">
        <f t="shared" si="2"/>
        <v>0</v>
      </c>
      <c r="L18" s="297">
        <f t="shared" si="2"/>
        <v>0</v>
      </c>
      <c r="M18" s="297">
        <f t="shared" si="2"/>
        <v>0</v>
      </c>
      <c r="N18" s="297">
        <f t="shared" si="2"/>
        <v>0</v>
      </c>
      <c r="O18" s="297">
        <f t="shared" si="2"/>
        <v>0</v>
      </c>
      <c r="P18" s="297">
        <f t="shared" si="2"/>
        <v>0</v>
      </c>
      <c r="Q18" s="297">
        <f t="shared" si="2"/>
        <v>0</v>
      </c>
      <c r="R18" s="297">
        <f t="shared" si="2"/>
        <v>0</v>
      </c>
      <c r="S18" s="297">
        <f t="shared" si="2"/>
        <v>0</v>
      </c>
      <c r="T18" s="297">
        <f t="shared" si="2"/>
        <v>0</v>
      </c>
      <c r="U18" s="297">
        <f t="shared" si="2"/>
        <v>0</v>
      </c>
      <c r="V18" s="297">
        <f t="shared" si="2"/>
        <v>0</v>
      </c>
      <c r="W18" s="297">
        <f t="shared" si="2"/>
        <v>0</v>
      </c>
      <c r="X18" s="297">
        <f t="shared" si="2"/>
        <v>0</v>
      </c>
      <c r="Y18" s="297">
        <f t="shared" si="2"/>
        <v>0</v>
      </c>
      <c r="Z18" s="297">
        <f t="shared" si="2"/>
        <v>0</v>
      </c>
      <c r="AA18" s="297">
        <f t="shared" si="2"/>
        <v>0</v>
      </c>
      <c r="AB18" s="297">
        <f t="shared" si="2"/>
        <v>0</v>
      </c>
      <c r="AC18" s="297">
        <f t="shared" si="2"/>
        <v>0</v>
      </c>
      <c r="AD18" s="297">
        <f t="shared" si="2"/>
        <v>0</v>
      </c>
      <c r="AE18" s="297">
        <f t="shared" si="2"/>
        <v>0</v>
      </c>
      <c r="AF18" s="297">
        <f t="shared" si="2"/>
        <v>0</v>
      </c>
      <c r="AG18" s="297">
        <f t="shared" si="2"/>
        <v>0</v>
      </c>
      <c r="AH18" s="298">
        <f t="shared" si="2"/>
        <v>0</v>
      </c>
      <c r="AI18" s="299">
        <f t="shared" si="1"/>
        <v>0</v>
      </c>
    </row>
    <row r="19" spans="1:39" x14ac:dyDescent="0.2">
      <c r="A19" s="228"/>
      <c r="B19" s="301" t="s">
        <v>188</v>
      </c>
      <c r="C19" s="228" t="s">
        <v>228</v>
      </c>
      <c r="D19" s="302" t="s">
        <v>127</v>
      </c>
      <c r="E19" s="303">
        <f>'3. DL invest.n.pl.AR pr.'!F16</f>
        <v>0</v>
      </c>
      <c r="F19" s="304">
        <f>'3. DL invest.n.pl.AR pr.'!G16</f>
        <v>0</v>
      </c>
      <c r="G19" s="304">
        <f>'3. DL invest.n.pl.AR pr.'!H16</f>
        <v>0</v>
      </c>
      <c r="H19" s="304">
        <f>'3. DL invest.n.pl.AR pr.'!I16</f>
        <v>0</v>
      </c>
      <c r="I19" s="304">
        <f>'3. DL invest.n.pl.AR pr.'!J16</f>
        <v>0</v>
      </c>
      <c r="J19" s="304">
        <f>'3. DL invest.n.pl.AR pr.'!K16</f>
        <v>0</v>
      </c>
      <c r="K19" s="304">
        <f>'3. DL invest.n.pl.AR pr.'!L16</f>
        <v>0</v>
      </c>
      <c r="L19" s="304">
        <f>'3. DL invest.n.pl.AR pr.'!M16</f>
        <v>0</v>
      </c>
      <c r="M19" s="304">
        <f>'3. DL invest.n.pl.AR pr.'!N16</f>
        <v>0</v>
      </c>
      <c r="N19" s="304">
        <f>'3. DL invest.n.pl.AR pr.'!O16</f>
        <v>0</v>
      </c>
      <c r="O19" s="304">
        <f>'3. DL invest.n.pl.AR pr.'!P16</f>
        <v>0</v>
      </c>
      <c r="P19" s="304">
        <f>'3. DL invest.n.pl.AR pr.'!Q16</f>
        <v>0</v>
      </c>
      <c r="Q19" s="304">
        <f>'3. DL invest.n.pl.AR pr.'!R16</f>
        <v>0</v>
      </c>
      <c r="R19" s="304">
        <f>'3. DL invest.n.pl.AR pr.'!S16</f>
        <v>0</v>
      </c>
      <c r="S19" s="304">
        <f>'3. DL invest.n.pl.AR pr.'!T16</f>
        <v>0</v>
      </c>
      <c r="T19" s="304">
        <f>'3. DL invest.n.pl.AR pr.'!U16</f>
        <v>0</v>
      </c>
      <c r="U19" s="304">
        <f>'3. DL invest.n.pl.AR pr.'!V16</f>
        <v>0</v>
      </c>
      <c r="V19" s="304">
        <f>'3. DL invest.n.pl.AR pr.'!W16</f>
        <v>0</v>
      </c>
      <c r="W19" s="304">
        <f>'3. DL invest.n.pl.AR pr.'!X16</f>
        <v>0</v>
      </c>
      <c r="X19" s="304">
        <f>'3. DL invest.n.pl.AR pr.'!Y16</f>
        <v>0</v>
      </c>
      <c r="Y19" s="304">
        <f>'3. DL invest.n.pl.AR pr.'!Z16</f>
        <v>0</v>
      </c>
      <c r="Z19" s="304">
        <f>'3. DL invest.n.pl.AR pr.'!AA16</f>
        <v>0</v>
      </c>
      <c r="AA19" s="304">
        <f>'3. DL invest.n.pl.AR pr.'!AB16</f>
        <v>0</v>
      </c>
      <c r="AB19" s="304">
        <f>'3. DL invest.n.pl.AR pr.'!AC16</f>
        <v>0</v>
      </c>
      <c r="AC19" s="304">
        <f>'3. DL invest.n.pl.AR pr.'!AD16</f>
        <v>0</v>
      </c>
      <c r="AD19" s="304">
        <f>'3. DL invest.n.pl.AR pr.'!AE16</f>
        <v>0</v>
      </c>
      <c r="AE19" s="304">
        <f>'3. DL invest.n.pl.AR pr.'!AF16</f>
        <v>0</v>
      </c>
      <c r="AF19" s="304">
        <f>'3. DL invest.n.pl.AR pr.'!AG16</f>
        <v>0</v>
      </c>
      <c r="AG19" s="304">
        <f>'3. DL invest.n.pl.AR pr.'!AH16</f>
        <v>0</v>
      </c>
      <c r="AH19" s="304">
        <f>'3. DL invest.n.pl.AR pr.'!AI16</f>
        <v>0</v>
      </c>
      <c r="AI19" s="305">
        <f t="shared" si="1"/>
        <v>0</v>
      </c>
    </row>
    <row r="20" spans="1:39" x14ac:dyDescent="0.2">
      <c r="A20" s="228"/>
      <c r="B20" s="301" t="s">
        <v>189</v>
      </c>
      <c r="C20" s="228" t="s">
        <v>229</v>
      </c>
      <c r="D20" s="302" t="s">
        <v>127</v>
      </c>
      <c r="E20" s="303">
        <f>'3. DL invest.n.pl.AR pr.'!F25+'3. DL invest.n.pl.AR pr.'!F28</f>
        <v>0</v>
      </c>
      <c r="F20" s="304">
        <f>'3. DL invest.n.pl.AR pr.'!G25+'3. DL invest.n.pl.AR pr.'!G28</f>
        <v>0</v>
      </c>
      <c r="G20" s="304">
        <f>'3. DL invest.n.pl.AR pr.'!H25+'3. DL invest.n.pl.AR pr.'!H28</f>
        <v>0</v>
      </c>
      <c r="H20" s="304">
        <f>'3. DL invest.n.pl.AR pr.'!I25+'3. DL invest.n.pl.AR pr.'!I28</f>
        <v>0</v>
      </c>
      <c r="I20" s="304">
        <f>'3. DL invest.n.pl.AR pr.'!J25+'3. DL invest.n.pl.AR pr.'!J28</f>
        <v>0</v>
      </c>
      <c r="J20" s="304">
        <f>'3. DL invest.n.pl.AR pr.'!K25+'3. DL invest.n.pl.AR pr.'!K28</f>
        <v>0</v>
      </c>
      <c r="K20" s="304">
        <f>'3. DL invest.n.pl.AR pr.'!L25+'3. DL invest.n.pl.AR pr.'!L28</f>
        <v>0</v>
      </c>
      <c r="L20" s="304">
        <f>'3. DL invest.n.pl.AR pr.'!M25+'3. DL invest.n.pl.AR pr.'!M28</f>
        <v>0</v>
      </c>
      <c r="M20" s="304">
        <f>'3. DL invest.n.pl.AR pr.'!N25+'3. DL invest.n.pl.AR pr.'!N28</f>
        <v>0</v>
      </c>
      <c r="N20" s="304">
        <f>'3. DL invest.n.pl.AR pr.'!O25+'3. DL invest.n.pl.AR pr.'!O28</f>
        <v>0</v>
      </c>
      <c r="O20" s="304">
        <f>'3. DL invest.n.pl.AR pr.'!P25+'3. DL invest.n.pl.AR pr.'!P28</f>
        <v>0</v>
      </c>
      <c r="P20" s="304">
        <f>'3. DL invest.n.pl.AR pr.'!Q25+'3. DL invest.n.pl.AR pr.'!Q28</f>
        <v>0</v>
      </c>
      <c r="Q20" s="304">
        <f>'3. DL invest.n.pl.AR pr.'!R25+'3. DL invest.n.pl.AR pr.'!R28</f>
        <v>0</v>
      </c>
      <c r="R20" s="304">
        <f>'3. DL invest.n.pl.AR pr.'!S25+'3. DL invest.n.pl.AR pr.'!S28</f>
        <v>0</v>
      </c>
      <c r="S20" s="304">
        <f>'3. DL invest.n.pl.AR pr.'!T25+'3. DL invest.n.pl.AR pr.'!T28</f>
        <v>0</v>
      </c>
      <c r="T20" s="304">
        <f>'3. DL invest.n.pl.AR pr.'!U25+'3. DL invest.n.pl.AR pr.'!U28</f>
        <v>0</v>
      </c>
      <c r="U20" s="304">
        <f>'3. DL invest.n.pl.AR pr.'!V25+'3. DL invest.n.pl.AR pr.'!V28</f>
        <v>0</v>
      </c>
      <c r="V20" s="304">
        <f>'3. DL invest.n.pl.AR pr.'!W25+'3. DL invest.n.pl.AR pr.'!W28</f>
        <v>0</v>
      </c>
      <c r="W20" s="304">
        <f>'3. DL invest.n.pl.AR pr.'!X25+'3. DL invest.n.pl.AR pr.'!X28</f>
        <v>0</v>
      </c>
      <c r="X20" s="304">
        <f>'3. DL invest.n.pl.AR pr.'!Y25+'3. DL invest.n.pl.AR pr.'!Y28</f>
        <v>0</v>
      </c>
      <c r="Y20" s="304">
        <f>'3. DL invest.n.pl.AR pr.'!Z25+'3. DL invest.n.pl.AR pr.'!Z28</f>
        <v>0</v>
      </c>
      <c r="Z20" s="304">
        <f>'3. DL invest.n.pl.AR pr.'!AA25+'3. DL invest.n.pl.AR pr.'!AA28</f>
        <v>0</v>
      </c>
      <c r="AA20" s="304">
        <f>'3. DL invest.n.pl.AR pr.'!AB25+'3. DL invest.n.pl.AR pr.'!AB28</f>
        <v>0</v>
      </c>
      <c r="AB20" s="304">
        <f>'3. DL invest.n.pl.AR pr.'!AC25+'3. DL invest.n.pl.AR pr.'!AC28</f>
        <v>0</v>
      </c>
      <c r="AC20" s="304">
        <f>'3. DL invest.n.pl.AR pr.'!AD25+'3. DL invest.n.pl.AR pr.'!AD28</f>
        <v>0</v>
      </c>
      <c r="AD20" s="304">
        <f>'3. DL invest.n.pl.AR pr.'!AE25+'3. DL invest.n.pl.AR pr.'!AE28</f>
        <v>0</v>
      </c>
      <c r="AE20" s="304">
        <f>'3. DL invest.n.pl.AR pr.'!AF25+'3. DL invest.n.pl.AR pr.'!AF28</f>
        <v>0</v>
      </c>
      <c r="AF20" s="304">
        <f>'3. DL invest.n.pl.AR pr.'!AG25+'3. DL invest.n.pl.AR pr.'!AG28</f>
        <v>0</v>
      </c>
      <c r="AG20" s="304">
        <f>'3. DL invest.n.pl.AR pr.'!AH25+'3. DL invest.n.pl.AR pr.'!AH28</f>
        <v>0</v>
      </c>
      <c r="AH20" s="311">
        <f>'3. DL invest.n.pl.AR pr.'!AI25+'3. DL invest.n.pl.AR pr.'!AI28</f>
        <v>0</v>
      </c>
      <c r="AI20" s="305">
        <f t="shared" si="1"/>
        <v>0</v>
      </c>
    </row>
    <row r="21" spans="1:39" x14ac:dyDescent="0.2">
      <c r="A21" s="228"/>
      <c r="B21" s="301" t="s">
        <v>190</v>
      </c>
      <c r="C21" s="228" t="s">
        <v>230</v>
      </c>
      <c r="D21" s="302" t="s">
        <v>127</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5">
        <f t="shared" si="1"/>
        <v>0</v>
      </c>
    </row>
    <row r="22" spans="1:39" x14ac:dyDescent="0.2">
      <c r="A22" s="228"/>
      <c r="B22" s="301" t="s">
        <v>191</v>
      </c>
      <c r="C22" s="228" t="s">
        <v>231</v>
      </c>
      <c r="D22" s="302" t="s">
        <v>127</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5">
        <f t="shared" si="1"/>
        <v>0</v>
      </c>
    </row>
    <row r="23" spans="1:39" x14ac:dyDescent="0.2">
      <c r="A23" s="228"/>
      <c r="B23" s="301" t="s">
        <v>192</v>
      </c>
      <c r="C23" s="228" t="s">
        <v>232</v>
      </c>
      <c r="D23" s="302" t="s">
        <v>127</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5">
        <f>SUM(E23:AH23)</f>
        <v>0</v>
      </c>
    </row>
    <row r="24" spans="1:39" x14ac:dyDescent="0.2">
      <c r="A24" s="312">
        <v>3</v>
      </c>
      <c r="B24" s="281"/>
      <c r="C24" s="225" t="s">
        <v>194</v>
      </c>
      <c r="D24" s="313" t="s">
        <v>127</v>
      </c>
      <c r="E24" s="314">
        <f t="shared" ref="E24:AG24" si="3">SUM(E7,E18)</f>
        <v>0</v>
      </c>
      <c r="F24" s="232">
        <f t="shared" si="3"/>
        <v>0</v>
      </c>
      <c r="G24" s="232">
        <f>SUM(G7,G18)</f>
        <v>0</v>
      </c>
      <c r="H24" s="232">
        <f t="shared" si="3"/>
        <v>0</v>
      </c>
      <c r="I24" s="232">
        <f t="shared" si="3"/>
        <v>0</v>
      </c>
      <c r="J24" s="232">
        <f t="shared" si="3"/>
        <v>0</v>
      </c>
      <c r="K24" s="232">
        <f t="shared" si="3"/>
        <v>0</v>
      </c>
      <c r="L24" s="232">
        <f t="shared" si="3"/>
        <v>0</v>
      </c>
      <c r="M24" s="232">
        <f t="shared" si="3"/>
        <v>0</v>
      </c>
      <c r="N24" s="232">
        <f t="shared" si="3"/>
        <v>0</v>
      </c>
      <c r="O24" s="232">
        <f t="shared" si="3"/>
        <v>0</v>
      </c>
      <c r="P24" s="232">
        <f t="shared" si="3"/>
        <v>0</v>
      </c>
      <c r="Q24" s="232">
        <f t="shared" si="3"/>
        <v>0</v>
      </c>
      <c r="R24" s="232">
        <f t="shared" si="3"/>
        <v>0</v>
      </c>
      <c r="S24" s="232">
        <f t="shared" si="3"/>
        <v>0</v>
      </c>
      <c r="T24" s="232">
        <f t="shared" si="3"/>
        <v>0</v>
      </c>
      <c r="U24" s="232">
        <f t="shared" si="3"/>
        <v>0</v>
      </c>
      <c r="V24" s="232">
        <f t="shared" si="3"/>
        <v>0</v>
      </c>
      <c r="W24" s="232">
        <f t="shared" si="3"/>
        <v>0</v>
      </c>
      <c r="X24" s="232">
        <f t="shared" si="3"/>
        <v>0</v>
      </c>
      <c r="Y24" s="232">
        <f t="shared" si="3"/>
        <v>0</v>
      </c>
      <c r="Z24" s="232">
        <f t="shared" si="3"/>
        <v>0</v>
      </c>
      <c r="AA24" s="232">
        <f t="shared" si="3"/>
        <v>0</v>
      </c>
      <c r="AB24" s="232">
        <f t="shared" si="3"/>
        <v>0</v>
      </c>
      <c r="AC24" s="232">
        <f t="shared" si="3"/>
        <v>0</v>
      </c>
      <c r="AD24" s="232">
        <f t="shared" si="3"/>
        <v>0</v>
      </c>
      <c r="AE24" s="232">
        <f t="shared" si="3"/>
        <v>0</v>
      </c>
      <c r="AF24" s="232">
        <f t="shared" si="3"/>
        <v>0</v>
      </c>
      <c r="AG24" s="232">
        <f t="shared" si="3"/>
        <v>0</v>
      </c>
      <c r="AH24" s="315">
        <f>SUM(AH7,AH18)</f>
        <v>0</v>
      </c>
      <c r="AI24" s="316">
        <f>SUM(AI7,AI18)</f>
        <v>0</v>
      </c>
    </row>
    <row r="25" spans="1:39" x14ac:dyDescent="0.2">
      <c r="A25" s="312">
        <v>4</v>
      </c>
      <c r="B25" s="281"/>
      <c r="C25" s="225" t="s">
        <v>233</v>
      </c>
      <c r="D25" s="313" t="s">
        <v>127</v>
      </c>
      <c r="E25" s="314">
        <f>E24</f>
        <v>0</v>
      </c>
      <c r="F25" s="232">
        <f>E25+F24</f>
        <v>0</v>
      </c>
      <c r="G25" s="232">
        <f>F25+G24</f>
        <v>0</v>
      </c>
      <c r="H25" s="232">
        <f t="shared" ref="H25:AG25" si="4">G25+H24</f>
        <v>0</v>
      </c>
      <c r="I25" s="232">
        <f t="shared" si="4"/>
        <v>0</v>
      </c>
      <c r="J25" s="232">
        <f t="shared" si="4"/>
        <v>0</v>
      </c>
      <c r="K25" s="232">
        <f t="shared" si="4"/>
        <v>0</v>
      </c>
      <c r="L25" s="232">
        <f t="shared" si="4"/>
        <v>0</v>
      </c>
      <c r="M25" s="232">
        <f t="shared" si="4"/>
        <v>0</v>
      </c>
      <c r="N25" s="232">
        <f t="shared" si="4"/>
        <v>0</v>
      </c>
      <c r="O25" s="232">
        <f t="shared" si="4"/>
        <v>0</v>
      </c>
      <c r="P25" s="232">
        <f t="shared" si="4"/>
        <v>0</v>
      </c>
      <c r="Q25" s="232">
        <f t="shared" si="4"/>
        <v>0</v>
      </c>
      <c r="R25" s="232">
        <f t="shared" si="4"/>
        <v>0</v>
      </c>
      <c r="S25" s="232">
        <f t="shared" si="4"/>
        <v>0</v>
      </c>
      <c r="T25" s="232">
        <f t="shared" si="4"/>
        <v>0</v>
      </c>
      <c r="U25" s="232">
        <f t="shared" si="4"/>
        <v>0</v>
      </c>
      <c r="V25" s="232">
        <f t="shared" si="4"/>
        <v>0</v>
      </c>
      <c r="W25" s="232">
        <f t="shared" si="4"/>
        <v>0</v>
      </c>
      <c r="X25" s="232">
        <f t="shared" si="4"/>
        <v>0</v>
      </c>
      <c r="Y25" s="232">
        <f t="shared" si="4"/>
        <v>0</v>
      </c>
      <c r="Z25" s="232">
        <f t="shared" si="4"/>
        <v>0</v>
      </c>
      <c r="AA25" s="232">
        <f t="shared" si="4"/>
        <v>0</v>
      </c>
      <c r="AB25" s="232">
        <f t="shared" si="4"/>
        <v>0</v>
      </c>
      <c r="AC25" s="232">
        <f t="shared" si="4"/>
        <v>0</v>
      </c>
      <c r="AD25" s="232">
        <f t="shared" si="4"/>
        <v>0</v>
      </c>
      <c r="AE25" s="232">
        <f t="shared" si="4"/>
        <v>0</v>
      </c>
      <c r="AF25" s="232">
        <f t="shared" si="4"/>
        <v>0</v>
      </c>
      <c r="AG25" s="232">
        <f t="shared" si="4"/>
        <v>0</v>
      </c>
      <c r="AH25" s="232">
        <f>AG25+AH24</f>
        <v>0</v>
      </c>
      <c r="AI25" s="316">
        <f>AH25+AI24</f>
        <v>0</v>
      </c>
    </row>
    <row r="26" spans="1:39" x14ac:dyDescent="0.2">
      <c r="A26" s="317"/>
      <c r="B26" s="317"/>
      <c r="C26" s="317"/>
      <c r="D26" s="317"/>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9"/>
    </row>
    <row r="27" spans="1:39" x14ac:dyDescent="0.2">
      <c r="D27" s="309"/>
    </row>
    <row r="28" spans="1:39" x14ac:dyDescent="0.2">
      <c r="B28" s="3"/>
      <c r="C28" s="3"/>
      <c r="D28" s="29"/>
      <c r="E28" s="320"/>
      <c r="F28" s="3"/>
      <c r="G28" s="3"/>
      <c r="H28" s="3"/>
      <c r="I28" s="3"/>
      <c r="J28" s="3"/>
    </row>
    <row r="29" spans="1:39" x14ac:dyDescent="0.2">
      <c r="B29" s="3"/>
      <c r="C29" s="5"/>
      <c r="D29" s="29"/>
      <c r="E29" s="3"/>
      <c r="F29" s="3"/>
      <c r="G29" s="3"/>
      <c r="H29" s="3"/>
      <c r="I29" s="3"/>
      <c r="J29" s="3"/>
    </row>
    <row r="30" spans="1:39" x14ac:dyDescent="0.2">
      <c r="B30" s="3"/>
      <c r="C30" s="3"/>
      <c r="D30" s="29"/>
      <c r="E30" s="3"/>
      <c r="F30" s="265"/>
      <c r="G30" s="3"/>
      <c r="H30" s="3"/>
      <c r="I30" s="3"/>
      <c r="J30" s="3"/>
    </row>
    <row r="31" spans="1:39" x14ac:dyDescent="0.2">
      <c r="B31" s="3"/>
      <c r="C31" s="3"/>
      <c r="D31" s="29"/>
      <c r="E31" s="3"/>
      <c r="F31" s="3"/>
      <c r="G31" s="3"/>
      <c r="H31" s="3"/>
      <c r="I31" s="3"/>
      <c r="J31" s="3"/>
    </row>
    <row r="32" spans="1:39" x14ac:dyDescent="0.2">
      <c r="B32" s="3"/>
      <c r="C32" s="3"/>
      <c r="D32" s="29"/>
      <c r="E32" s="3"/>
      <c r="F32" s="3"/>
      <c r="G32" s="3"/>
      <c r="H32" s="3"/>
      <c r="I32" s="3"/>
      <c r="J32" s="3"/>
    </row>
    <row r="33" spans="2:10" x14ac:dyDescent="0.2">
      <c r="B33" s="3"/>
      <c r="C33" s="3"/>
      <c r="D33" s="29"/>
      <c r="E33" s="3"/>
      <c r="F33" s="3"/>
      <c r="G33" s="3"/>
      <c r="H33" s="3"/>
      <c r="I33" s="3"/>
      <c r="J33" s="3"/>
    </row>
    <row r="34" spans="2:10" x14ac:dyDescent="0.2">
      <c r="B34" s="321"/>
      <c r="C34" s="3"/>
      <c r="D34" s="29"/>
      <c r="E34" s="3"/>
      <c r="F34" s="3"/>
      <c r="G34" s="3"/>
      <c r="H34" s="3"/>
      <c r="I34" s="3"/>
      <c r="J34" s="3"/>
    </row>
    <row r="35" spans="2:10" x14ac:dyDescent="0.2">
      <c r="B35" s="322"/>
      <c r="C35" s="3"/>
      <c r="D35" s="29"/>
      <c r="E35" s="3"/>
      <c r="F35" s="3"/>
      <c r="G35" s="3"/>
      <c r="H35" s="3"/>
      <c r="I35" s="3"/>
      <c r="J35" s="3"/>
    </row>
    <row r="36" spans="2:10" x14ac:dyDescent="0.2">
      <c r="B36" s="31"/>
      <c r="C36" s="3"/>
      <c r="D36" s="29"/>
      <c r="E36" s="3"/>
      <c r="F36" s="3"/>
      <c r="G36" s="3"/>
      <c r="H36" s="3"/>
      <c r="I36" s="3"/>
      <c r="J36" s="3"/>
    </row>
    <row r="37" spans="2:10" x14ac:dyDescent="0.2">
      <c r="B37" s="3"/>
      <c r="C37" s="3"/>
      <c r="D37" s="29"/>
      <c r="E37" s="3"/>
      <c r="F37" s="3"/>
      <c r="G37" s="3"/>
      <c r="H37" s="3"/>
      <c r="I37" s="3"/>
      <c r="J37" s="3"/>
    </row>
    <row r="38" spans="2:10" x14ac:dyDescent="0.2">
      <c r="C38" s="3"/>
      <c r="D38" s="29"/>
      <c r="E38" s="3"/>
      <c r="F38" s="3"/>
      <c r="G38" s="3"/>
      <c r="H38" s="3"/>
      <c r="I38" s="3"/>
      <c r="J38" s="3"/>
    </row>
    <row r="39" spans="2:10" x14ac:dyDescent="0.2">
      <c r="C39" s="3"/>
      <c r="D39" s="29"/>
      <c r="E39" s="3"/>
      <c r="F39" s="3"/>
      <c r="G39" s="3"/>
      <c r="H39" s="3"/>
      <c r="I39" s="3"/>
      <c r="J39" s="3"/>
    </row>
    <row r="40" spans="2:10" x14ac:dyDescent="0.2">
      <c r="C40" s="3"/>
      <c r="D40" s="29"/>
      <c r="E40" s="3"/>
      <c r="F40" s="3"/>
      <c r="G40" s="3"/>
      <c r="H40" s="3"/>
      <c r="I40" s="3"/>
      <c r="J40" s="3"/>
    </row>
  </sheetData>
  <sheetProtection algorithmName="SHA-512" hashValue="ZF1p5aL3hXl/r0s/ZqZmhzq5/y1SRNRfYJvkEr0WToRqKGcFHZ2Z2rgy1enYFMY+wy57EItIuoXLFg+PB1bsXA==" saltValue="e/RSQmoYpyrA9/qNDvtKmw=="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J22" sqref="J22"/>
    </sheetView>
  </sheetViews>
  <sheetFormatPr defaultColWidth="9.140625" defaultRowHeight="12.75" x14ac:dyDescent="0.2"/>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31" t="s">
        <v>234</v>
      </c>
      <c r="B1" s="531"/>
      <c r="C1" s="531"/>
      <c r="D1" s="323"/>
      <c r="E1" s="32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554" t="s">
        <v>235</v>
      </c>
      <c r="B2" s="554"/>
      <c r="C2" s="554"/>
      <c r="D2" s="554"/>
      <c r="E2" s="554"/>
      <c r="F2" s="554"/>
      <c r="G2" s="554"/>
      <c r="H2" s="554"/>
      <c r="I2" s="554"/>
      <c r="J2" s="554"/>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2" t="s">
        <v>236</v>
      </c>
      <c r="C3" s="358">
        <v>0.05</v>
      </c>
    </row>
    <row r="4" spans="1:80" s="3" customFormat="1" x14ac:dyDescent="0.2"/>
    <row r="5" spans="1:80" s="197" customFormat="1" ht="15.75" x14ac:dyDescent="0.25">
      <c r="A5" s="324"/>
      <c r="B5" s="200"/>
      <c r="C5" s="200"/>
      <c r="D5" s="325" t="s">
        <v>237</v>
      </c>
      <c r="E5" s="326"/>
      <c r="F5" s="202">
        <f>'4.DL Finansiālā ilgtspēja'!E3</f>
        <v>1</v>
      </c>
      <c r="G5" s="202">
        <f>'4.DL Finansiālā ilgtspēja'!F3</f>
        <v>2</v>
      </c>
      <c r="H5" s="202">
        <f>'4.DL Finansiālā ilgtspēja'!G3</f>
        <v>3</v>
      </c>
      <c r="I5" s="202">
        <f>'4.DL Finansiālā ilgtspēja'!H3</f>
        <v>4</v>
      </c>
      <c r="J5" s="202">
        <f>'4.DL Finansiālā ilgtspēja'!I3</f>
        <v>5</v>
      </c>
      <c r="K5" s="202">
        <f>'4.DL Finansiālā ilgtspēja'!J3</f>
        <v>6</v>
      </c>
      <c r="L5" s="202">
        <f>'4.DL Finansiālā ilgtspēja'!K3</f>
        <v>7</v>
      </c>
      <c r="M5" s="202">
        <f>'4.DL Finansiālā ilgtspēja'!L3</f>
        <v>8</v>
      </c>
      <c r="N5" s="202">
        <f>'4.DL Finansiālā ilgtspēja'!M3</f>
        <v>9</v>
      </c>
      <c r="O5" s="202">
        <f>'4.DL Finansiālā ilgtspēja'!N3</f>
        <v>10</v>
      </c>
      <c r="P5" s="202">
        <f>'4.DL Finansiālā ilgtspēja'!O3</f>
        <v>11</v>
      </c>
      <c r="Q5" s="202">
        <f>'4.DL Finansiālā ilgtspēja'!P3</f>
        <v>12</v>
      </c>
      <c r="R5" s="202">
        <f>'4.DL Finansiālā ilgtspēja'!Q3</f>
        <v>13</v>
      </c>
      <c r="S5" s="202">
        <f>'4.DL Finansiālā ilgtspēja'!R3</f>
        <v>14</v>
      </c>
      <c r="T5" s="202">
        <f>'4.DL Finansiālā ilgtspēja'!S3</f>
        <v>15</v>
      </c>
      <c r="U5" s="202">
        <f>'4.DL Finansiālā ilgtspēja'!T3</f>
        <v>16</v>
      </c>
      <c r="V5" s="202">
        <f>'4.DL Finansiālā ilgtspēja'!U3</f>
        <v>17</v>
      </c>
      <c r="W5" s="202">
        <f>'4.DL Finansiālā ilgtspēja'!V3</f>
        <v>18</v>
      </c>
      <c r="X5" s="202">
        <f>'4.DL Finansiālā ilgtspēja'!W3</f>
        <v>19</v>
      </c>
      <c r="Y5" s="202">
        <f>'4.DL Finansiālā ilgtspēja'!X3</f>
        <v>20</v>
      </c>
      <c r="Z5" s="202">
        <f>'4.DL Finansiālā ilgtspēja'!Y3</f>
        <v>21</v>
      </c>
      <c r="AA5" s="202">
        <f>'4.DL Finansiālā ilgtspēja'!Z3</f>
        <v>22</v>
      </c>
      <c r="AB5" s="202">
        <f>'4.DL Finansiālā ilgtspēja'!AA3</f>
        <v>23</v>
      </c>
      <c r="AC5" s="202">
        <f>'4.DL Finansiālā ilgtspēja'!AB3</f>
        <v>24</v>
      </c>
      <c r="AD5" s="202">
        <f>'4.DL Finansiālā ilgtspēja'!AC3</f>
        <v>25</v>
      </c>
      <c r="AE5" s="202">
        <f>'4.DL Finansiālā ilgtspēja'!AD3</f>
        <v>26</v>
      </c>
      <c r="AF5" s="202">
        <f>'4.DL Finansiālā ilgtspēja'!AE3</f>
        <v>27</v>
      </c>
      <c r="AG5" s="202">
        <f>'4.DL Finansiālā ilgtspēja'!AF3</f>
        <v>28</v>
      </c>
      <c r="AH5" s="202">
        <f>'4.DL Finansiālā ilgtspēja'!AG3</f>
        <v>29</v>
      </c>
      <c r="AI5" s="202">
        <f>'4.DL Finansiālā ilgtspēja'!AH3</f>
        <v>30</v>
      </c>
      <c r="AJ5" s="3"/>
      <c r="AK5" s="265">
        <f t="shared" ref="AK5:AK8" si="0">F5</f>
        <v>1</v>
      </c>
      <c r="AL5" s="265">
        <f t="shared" ref="AL5:AL6" si="1">G5</f>
        <v>2</v>
      </c>
      <c r="AM5" s="265">
        <f t="shared" ref="AM5:AM6" si="2">H5</f>
        <v>3</v>
      </c>
      <c r="AN5" s="265">
        <f t="shared" ref="AN5:AN6" si="3">I5</f>
        <v>4</v>
      </c>
      <c r="AO5" s="265">
        <f t="shared" ref="AO5:AO6" si="4">J5</f>
        <v>5</v>
      </c>
      <c r="AP5" s="265">
        <f t="shared" ref="AP5:AP6" si="5">K5</f>
        <v>6</v>
      </c>
      <c r="AQ5" s="265">
        <f t="shared" ref="AQ5:AQ6" si="6">L5</f>
        <v>7</v>
      </c>
      <c r="AR5" s="265">
        <f t="shared" ref="AR5:AR6" si="7">M5</f>
        <v>8</v>
      </c>
      <c r="AS5" s="265">
        <f t="shared" ref="AS5:AS6" si="8">N5</f>
        <v>9</v>
      </c>
      <c r="AT5" s="265">
        <f t="shared" ref="AT5:AT6" si="9">O5</f>
        <v>10</v>
      </c>
      <c r="AU5" s="265">
        <f t="shared" ref="AU5:AU6" si="10">P5</f>
        <v>11</v>
      </c>
      <c r="AV5" s="265">
        <f t="shared" ref="AV5:AV6" si="11">Q5</f>
        <v>12</v>
      </c>
      <c r="AW5" s="265">
        <f t="shared" ref="AW5:AW6" si="12">R5</f>
        <v>13</v>
      </c>
      <c r="AX5" s="265">
        <f t="shared" ref="AX5:AX6" si="13">S5</f>
        <v>14</v>
      </c>
      <c r="AY5" s="265">
        <f t="shared" ref="AY5:AY6" si="14">T5</f>
        <v>15</v>
      </c>
      <c r="AZ5" s="265">
        <f t="shared" ref="AZ5:AZ6" si="15">U5</f>
        <v>16</v>
      </c>
      <c r="BA5" s="265">
        <f t="shared" ref="BA5:BA6" si="16">V5</f>
        <v>17</v>
      </c>
      <c r="BB5" s="265">
        <f t="shared" ref="BB5:BB6" si="17">W5</f>
        <v>18</v>
      </c>
      <c r="BC5" s="265">
        <f t="shared" ref="BC5:BC6" si="18">X5</f>
        <v>19</v>
      </c>
      <c r="BD5" s="265">
        <f t="shared" ref="BD5:BD6" si="19">Y5</f>
        <v>20</v>
      </c>
      <c r="BE5" s="265">
        <f t="shared" ref="BE5:BE6" si="20">Z5</f>
        <v>21</v>
      </c>
      <c r="BF5" s="265">
        <f t="shared" ref="BF5:BF6" si="21">AA5</f>
        <v>22</v>
      </c>
      <c r="BG5" s="265">
        <f t="shared" ref="BG5:BG6" si="22">AB5</f>
        <v>23</v>
      </c>
      <c r="BH5" s="265">
        <f t="shared" ref="BH5:BH6" si="23">AC5</f>
        <v>24</v>
      </c>
      <c r="BI5" s="265">
        <f t="shared" ref="BI5:BI6" si="24">AD5</f>
        <v>25</v>
      </c>
      <c r="BJ5" s="265">
        <f t="shared" ref="BJ5:BJ6" si="25">AE5</f>
        <v>26</v>
      </c>
      <c r="BK5" s="265">
        <f t="shared" ref="BK5:BK6" si="26">AF5</f>
        <v>27</v>
      </c>
      <c r="BL5" s="265">
        <f t="shared" ref="BL5:BL6" si="27">AG5</f>
        <v>28</v>
      </c>
      <c r="BM5" s="265">
        <f t="shared" ref="BM5:BM6" si="28">AH5</f>
        <v>29</v>
      </c>
      <c r="BN5" s="265">
        <f t="shared" ref="BN5:BN6" si="29">AI5</f>
        <v>30</v>
      </c>
      <c r="BO5" s="3"/>
      <c r="BP5" s="3"/>
      <c r="BQ5" s="3"/>
      <c r="BR5" s="3"/>
      <c r="BS5" s="3"/>
      <c r="BT5" s="3"/>
      <c r="BU5" s="3"/>
      <c r="BV5" s="3"/>
      <c r="BW5" s="3"/>
      <c r="BX5" s="3"/>
      <c r="BY5" s="3"/>
      <c r="BZ5" s="3"/>
      <c r="CA5" s="3"/>
      <c r="CB5" s="3"/>
    </row>
    <row r="6" spans="1:80" s="197" customFormat="1" x14ac:dyDescent="0.2">
      <c r="A6" s="267"/>
      <c r="B6" s="199"/>
      <c r="C6" s="199" t="s">
        <v>238</v>
      </c>
      <c r="D6" s="325" t="s">
        <v>184</v>
      </c>
      <c r="E6" s="325" t="s">
        <v>184</v>
      </c>
      <c r="F6" s="202">
        <f>'4.DL Finansiālā ilgtspēja'!E4</f>
        <v>2024</v>
      </c>
      <c r="G6" s="202">
        <f>'4.DL Finansiālā ilgtspēja'!F4</f>
        <v>2025</v>
      </c>
      <c r="H6" s="202">
        <f>'4.DL Finansiālā ilgtspēja'!G4</f>
        <v>2026</v>
      </c>
      <c r="I6" s="202">
        <f>'4.DL Finansiālā ilgtspēja'!H4</f>
        <v>2027</v>
      </c>
      <c r="J6" s="202">
        <f>'4.DL Finansiālā ilgtspēja'!I4</f>
        <v>2028</v>
      </c>
      <c r="K6" s="202">
        <f>'4.DL Finansiālā ilgtspēja'!J4</f>
        <v>2029</v>
      </c>
      <c r="L6" s="202">
        <f>'4.DL Finansiālā ilgtspēja'!K4</f>
        <v>2030</v>
      </c>
      <c r="M6" s="202">
        <f>'4.DL Finansiālā ilgtspēja'!L4</f>
        <v>2031</v>
      </c>
      <c r="N6" s="202">
        <f>'4.DL Finansiālā ilgtspēja'!M4</f>
        <v>2032</v>
      </c>
      <c r="O6" s="202">
        <f>'4.DL Finansiālā ilgtspēja'!N4</f>
        <v>2033</v>
      </c>
      <c r="P6" s="202">
        <f>'4.DL Finansiālā ilgtspēja'!O4</f>
        <v>2034</v>
      </c>
      <c r="Q6" s="202">
        <f>'4.DL Finansiālā ilgtspēja'!P4</f>
        <v>2035</v>
      </c>
      <c r="R6" s="202">
        <f>'4.DL Finansiālā ilgtspēja'!Q4</f>
        <v>2036</v>
      </c>
      <c r="S6" s="202">
        <f>'4.DL Finansiālā ilgtspēja'!R4</f>
        <v>2037</v>
      </c>
      <c r="T6" s="202">
        <f>'4.DL Finansiālā ilgtspēja'!S4</f>
        <v>2038</v>
      </c>
      <c r="U6" s="202">
        <f>'4.DL Finansiālā ilgtspēja'!T4</f>
        <v>2039</v>
      </c>
      <c r="V6" s="202">
        <f>'4.DL Finansiālā ilgtspēja'!U4</f>
        <v>2040</v>
      </c>
      <c r="W6" s="202">
        <f>'4.DL Finansiālā ilgtspēja'!V4</f>
        <v>2041</v>
      </c>
      <c r="X6" s="202">
        <f>'4.DL Finansiālā ilgtspēja'!W4</f>
        <v>2042</v>
      </c>
      <c r="Y6" s="202">
        <f>'4.DL Finansiālā ilgtspēja'!X4</f>
        <v>2043</v>
      </c>
      <c r="Z6" s="202">
        <f>'4.DL Finansiālā ilgtspēja'!Y4</f>
        <v>2044</v>
      </c>
      <c r="AA6" s="202">
        <f>'4.DL Finansiālā ilgtspēja'!Z4</f>
        <v>2045</v>
      </c>
      <c r="AB6" s="202">
        <f>'4.DL Finansiālā ilgtspēja'!AA4</f>
        <v>2046</v>
      </c>
      <c r="AC6" s="202">
        <f>'4.DL Finansiālā ilgtspēja'!AB4</f>
        <v>2047</v>
      </c>
      <c r="AD6" s="202">
        <f>'4.DL Finansiālā ilgtspēja'!AC4</f>
        <v>2048</v>
      </c>
      <c r="AE6" s="202">
        <f>'4.DL Finansiālā ilgtspēja'!AD4</f>
        <v>2049</v>
      </c>
      <c r="AF6" s="202">
        <f>'4.DL Finansiālā ilgtspēja'!AE4</f>
        <v>2050</v>
      </c>
      <c r="AG6" s="202">
        <f>'4.DL Finansiālā ilgtspēja'!AF4</f>
        <v>2051</v>
      </c>
      <c r="AH6" s="202">
        <f>'4.DL Finansiālā ilgtspēja'!AG4</f>
        <v>2052</v>
      </c>
      <c r="AI6" s="202">
        <f>'4.DL Finansiālā ilgtspēja'!AH4</f>
        <v>2053</v>
      </c>
      <c r="AJ6" s="3"/>
      <c r="AK6" s="265">
        <f t="shared" si="0"/>
        <v>2024</v>
      </c>
      <c r="AL6" s="265">
        <f t="shared" si="1"/>
        <v>2025</v>
      </c>
      <c r="AM6" s="265">
        <f t="shared" si="2"/>
        <v>2026</v>
      </c>
      <c r="AN6" s="265">
        <f t="shared" si="3"/>
        <v>2027</v>
      </c>
      <c r="AO6" s="265">
        <f t="shared" si="4"/>
        <v>2028</v>
      </c>
      <c r="AP6" s="265">
        <f t="shared" si="5"/>
        <v>2029</v>
      </c>
      <c r="AQ6" s="265">
        <f t="shared" si="6"/>
        <v>2030</v>
      </c>
      <c r="AR6" s="265">
        <f t="shared" si="7"/>
        <v>2031</v>
      </c>
      <c r="AS6" s="265">
        <f t="shared" si="8"/>
        <v>2032</v>
      </c>
      <c r="AT6" s="265">
        <f t="shared" si="9"/>
        <v>2033</v>
      </c>
      <c r="AU6" s="265">
        <f t="shared" si="10"/>
        <v>2034</v>
      </c>
      <c r="AV6" s="265">
        <f t="shared" si="11"/>
        <v>2035</v>
      </c>
      <c r="AW6" s="265">
        <f t="shared" si="12"/>
        <v>2036</v>
      </c>
      <c r="AX6" s="265">
        <f t="shared" si="13"/>
        <v>2037</v>
      </c>
      <c r="AY6" s="265">
        <f t="shared" si="14"/>
        <v>2038</v>
      </c>
      <c r="AZ6" s="265">
        <f t="shared" si="15"/>
        <v>2039</v>
      </c>
      <c r="BA6" s="265">
        <f t="shared" si="16"/>
        <v>2040</v>
      </c>
      <c r="BB6" s="265">
        <f t="shared" si="17"/>
        <v>2041</v>
      </c>
      <c r="BC6" s="265">
        <f t="shared" si="18"/>
        <v>2042</v>
      </c>
      <c r="BD6" s="265">
        <f t="shared" si="19"/>
        <v>2043</v>
      </c>
      <c r="BE6" s="265">
        <f t="shared" si="20"/>
        <v>2044</v>
      </c>
      <c r="BF6" s="265">
        <f t="shared" si="21"/>
        <v>2045</v>
      </c>
      <c r="BG6" s="265">
        <f t="shared" si="22"/>
        <v>2046</v>
      </c>
      <c r="BH6" s="265">
        <f t="shared" si="23"/>
        <v>2047</v>
      </c>
      <c r="BI6" s="265">
        <f t="shared" si="24"/>
        <v>2048</v>
      </c>
      <c r="BJ6" s="265">
        <f t="shared" si="25"/>
        <v>2049</v>
      </c>
      <c r="BK6" s="265">
        <f t="shared" si="26"/>
        <v>2050</v>
      </c>
      <c r="BL6" s="265">
        <f t="shared" si="27"/>
        <v>2051</v>
      </c>
      <c r="BM6" s="265">
        <f t="shared" si="28"/>
        <v>2052</v>
      </c>
      <c r="BN6" s="265">
        <f t="shared" si="29"/>
        <v>2053</v>
      </c>
      <c r="BO6" s="3"/>
      <c r="BP6" s="3"/>
      <c r="BQ6" s="3"/>
      <c r="BR6" s="3"/>
      <c r="BS6" s="3"/>
      <c r="BT6" s="3"/>
      <c r="BU6" s="3"/>
      <c r="BV6" s="3"/>
      <c r="BW6" s="3"/>
      <c r="BX6" s="3"/>
      <c r="BY6" s="3"/>
      <c r="BZ6" s="3"/>
      <c r="CA6" s="3"/>
      <c r="CB6" s="3"/>
    </row>
    <row r="7" spans="1:80" x14ac:dyDescent="0.2">
      <c r="A7" s="327"/>
      <c r="B7" s="328"/>
      <c r="C7" s="29"/>
      <c r="D7" s="329"/>
      <c r="E7" s="329"/>
      <c r="F7" s="328"/>
      <c r="G7" s="330"/>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row>
    <row r="8" spans="1:80" s="337" customFormat="1" x14ac:dyDescent="0.2">
      <c r="A8" s="331">
        <v>1</v>
      </c>
      <c r="B8" s="332" t="s">
        <v>239</v>
      </c>
      <c r="C8" s="333" t="s">
        <v>127</v>
      </c>
      <c r="D8" s="334">
        <f t="shared" ref="D8" si="30">AK8+NPV($C$3,AL8:BN8)</f>
        <v>0</v>
      </c>
      <c r="E8" s="334">
        <f>SUM(F8:AI8)</f>
        <v>0</v>
      </c>
      <c r="F8" s="335">
        <f>SUM(F9:F17)</f>
        <v>0</v>
      </c>
      <c r="G8" s="335">
        <f>SUM(G9:G17)</f>
        <v>0</v>
      </c>
      <c r="H8" s="335">
        <f t="shared" ref="H8:AI8" si="31">SUM(H9:H17)</f>
        <v>0</v>
      </c>
      <c r="I8" s="335">
        <f t="shared" si="31"/>
        <v>0</v>
      </c>
      <c r="J8" s="335">
        <f t="shared" si="31"/>
        <v>0</v>
      </c>
      <c r="K8" s="335">
        <f t="shared" si="31"/>
        <v>0</v>
      </c>
      <c r="L8" s="335">
        <f t="shared" si="31"/>
        <v>0</v>
      </c>
      <c r="M8" s="335">
        <f t="shared" si="31"/>
        <v>0</v>
      </c>
      <c r="N8" s="335">
        <f t="shared" si="31"/>
        <v>0</v>
      </c>
      <c r="O8" s="335">
        <f t="shared" si="31"/>
        <v>0</v>
      </c>
      <c r="P8" s="335">
        <f t="shared" si="31"/>
        <v>0</v>
      </c>
      <c r="Q8" s="335">
        <f t="shared" si="31"/>
        <v>0</v>
      </c>
      <c r="R8" s="335">
        <f t="shared" si="31"/>
        <v>0</v>
      </c>
      <c r="S8" s="335">
        <f t="shared" si="31"/>
        <v>0</v>
      </c>
      <c r="T8" s="335">
        <f t="shared" si="31"/>
        <v>0</v>
      </c>
      <c r="U8" s="335">
        <f t="shared" si="31"/>
        <v>0</v>
      </c>
      <c r="V8" s="335">
        <f t="shared" si="31"/>
        <v>0</v>
      </c>
      <c r="W8" s="335">
        <f t="shared" si="31"/>
        <v>0</v>
      </c>
      <c r="X8" s="335">
        <f t="shared" si="31"/>
        <v>0</v>
      </c>
      <c r="Y8" s="335">
        <f t="shared" si="31"/>
        <v>0</v>
      </c>
      <c r="Z8" s="335">
        <f t="shared" si="31"/>
        <v>0</v>
      </c>
      <c r="AA8" s="335">
        <f t="shared" si="31"/>
        <v>0</v>
      </c>
      <c r="AB8" s="335">
        <f t="shared" si="31"/>
        <v>0</v>
      </c>
      <c r="AC8" s="335">
        <f t="shared" si="31"/>
        <v>0</v>
      </c>
      <c r="AD8" s="335">
        <f t="shared" si="31"/>
        <v>0</v>
      </c>
      <c r="AE8" s="335">
        <f t="shared" si="31"/>
        <v>0</v>
      </c>
      <c r="AF8" s="335">
        <f t="shared" si="31"/>
        <v>0</v>
      </c>
      <c r="AG8" s="335">
        <f t="shared" si="31"/>
        <v>0</v>
      </c>
      <c r="AH8" s="335">
        <f t="shared" si="31"/>
        <v>0</v>
      </c>
      <c r="AI8" s="335">
        <f t="shared" si="31"/>
        <v>0</v>
      </c>
      <c r="AJ8" s="3"/>
      <c r="AK8" s="504">
        <f t="shared" si="0"/>
        <v>0</v>
      </c>
      <c r="AL8" s="504">
        <f t="shared" ref="AL8:AL40" si="32">G8</f>
        <v>0</v>
      </c>
      <c r="AM8" s="504">
        <f t="shared" ref="AM8:AM40" si="33">H8</f>
        <v>0</v>
      </c>
      <c r="AN8" s="504">
        <f t="shared" ref="AN8:AN40" si="34">I8</f>
        <v>0</v>
      </c>
      <c r="AO8" s="504">
        <f t="shared" ref="AO8:AO40" si="35">J8</f>
        <v>0</v>
      </c>
      <c r="AP8" s="504">
        <f t="shared" ref="AP8:AP40" si="36">K8</f>
        <v>0</v>
      </c>
      <c r="AQ8" s="504">
        <f t="shared" ref="AQ8:AQ40" si="37">L8</f>
        <v>0</v>
      </c>
      <c r="AR8" s="504">
        <f t="shared" ref="AR8:AR40" si="38">M8</f>
        <v>0</v>
      </c>
      <c r="AS8" s="504">
        <f t="shared" ref="AS8:AS40" si="39">N8</f>
        <v>0</v>
      </c>
      <c r="AT8" s="504">
        <f t="shared" ref="AT8:AT40" si="40">O8</f>
        <v>0</v>
      </c>
      <c r="AU8" s="504">
        <f t="shared" ref="AU8:AU40" si="41">P8</f>
        <v>0</v>
      </c>
      <c r="AV8" s="504">
        <f t="shared" ref="AV8:AV40" si="42">Q8</f>
        <v>0</v>
      </c>
      <c r="AW8" s="504">
        <f t="shared" ref="AW8:AW40" si="43">R8</f>
        <v>0</v>
      </c>
      <c r="AX8" s="504">
        <f t="shared" ref="AX8:AX40" si="44">S8</f>
        <v>0</v>
      </c>
      <c r="AY8" s="504">
        <f t="shared" ref="AY8:AY40" si="45">T8</f>
        <v>0</v>
      </c>
      <c r="AZ8" s="504">
        <f t="shared" ref="AZ8:AZ40" si="46">U8</f>
        <v>0</v>
      </c>
      <c r="BA8" s="504">
        <f t="shared" ref="BA8:BA40" si="47">V8</f>
        <v>0</v>
      </c>
      <c r="BB8" s="504">
        <f t="shared" ref="BB8:BB40" si="48">W8</f>
        <v>0</v>
      </c>
      <c r="BC8" s="504">
        <f t="shared" ref="BC8:BC40" si="49">X8</f>
        <v>0</v>
      </c>
      <c r="BD8" s="504">
        <f t="shared" ref="BD8:BD40" si="50">Y8</f>
        <v>0</v>
      </c>
      <c r="BE8" s="504">
        <f t="shared" ref="BE8:BE40" si="51">Z8</f>
        <v>0</v>
      </c>
      <c r="BF8" s="504">
        <f t="shared" ref="BF8:BF40" si="52">AA8</f>
        <v>0</v>
      </c>
      <c r="BG8" s="504">
        <f t="shared" ref="BG8:BG40" si="53">AB8</f>
        <v>0</v>
      </c>
      <c r="BH8" s="504">
        <f t="shared" ref="BH8:BH40" si="54">AC8</f>
        <v>0</v>
      </c>
      <c r="BI8" s="504">
        <f t="shared" ref="BI8:BI40" si="55">AD8</f>
        <v>0</v>
      </c>
      <c r="BJ8" s="504">
        <f t="shared" ref="BJ8:BJ40" si="56">AE8</f>
        <v>0</v>
      </c>
      <c r="BK8" s="504">
        <f t="shared" ref="BK8:BK40" si="57">AF8</f>
        <v>0</v>
      </c>
      <c r="BL8" s="504">
        <f t="shared" ref="BL8:BL40" si="58">AG8</f>
        <v>0</v>
      </c>
      <c r="BM8" s="504">
        <f t="shared" ref="BM8:BM40" si="59">AH8</f>
        <v>0</v>
      </c>
      <c r="BN8" s="504">
        <f t="shared" ref="BN8:BN40" si="60">AI8</f>
        <v>0</v>
      </c>
      <c r="BO8" s="336"/>
      <c r="BP8" s="336"/>
      <c r="BQ8" s="336"/>
      <c r="BR8" s="336"/>
      <c r="BS8" s="336"/>
      <c r="BT8" s="336"/>
      <c r="BU8" s="336"/>
      <c r="BV8" s="336"/>
      <c r="BW8" s="336"/>
      <c r="BX8" s="336"/>
      <c r="BY8" s="336"/>
      <c r="BZ8" s="336"/>
      <c r="CA8" s="336"/>
      <c r="CB8" s="336"/>
    </row>
    <row r="9" spans="1:80" x14ac:dyDescent="0.2">
      <c r="A9" s="329" t="s">
        <v>92</v>
      </c>
      <c r="B9" s="34" t="s">
        <v>240</v>
      </c>
      <c r="C9" s="33" t="s">
        <v>127</v>
      </c>
      <c r="D9" s="334">
        <f>AK9+NPV($C$3,AL9:BN9)</f>
        <v>0</v>
      </c>
      <c r="E9" s="334">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4">
        <f>F9</f>
        <v>0</v>
      </c>
      <c r="AL9" s="504">
        <f t="shared" si="32"/>
        <v>0</v>
      </c>
      <c r="AM9" s="504">
        <f t="shared" si="33"/>
        <v>0</v>
      </c>
      <c r="AN9" s="504">
        <f t="shared" si="34"/>
        <v>0</v>
      </c>
      <c r="AO9" s="504">
        <f t="shared" si="35"/>
        <v>0</v>
      </c>
      <c r="AP9" s="504">
        <f t="shared" si="36"/>
        <v>0</v>
      </c>
      <c r="AQ9" s="504">
        <f t="shared" si="37"/>
        <v>0</v>
      </c>
      <c r="AR9" s="504">
        <f t="shared" si="38"/>
        <v>0</v>
      </c>
      <c r="AS9" s="504">
        <f t="shared" si="39"/>
        <v>0</v>
      </c>
      <c r="AT9" s="504">
        <f t="shared" si="40"/>
        <v>0</v>
      </c>
      <c r="AU9" s="504">
        <f t="shared" si="41"/>
        <v>0</v>
      </c>
      <c r="AV9" s="504">
        <f t="shared" si="42"/>
        <v>0</v>
      </c>
      <c r="AW9" s="504">
        <f t="shared" si="43"/>
        <v>0</v>
      </c>
      <c r="AX9" s="504">
        <f t="shared" si="44"/>
        <v>0</v>
      </c>
      <c r="AY9" s="504">
        <f t="shared" si="45"/>
        <v>0</v>
      </c>
      <c r="AZ9" s="504">
        <f t="shared" si="46"/>
        <v>0</v>
      </c>
      <c r="BA9" s="504">
        <f t="shared" si="47"/>
        <v>0</v>
      </c>
      <c r="BB9" s="504">
        <f t="shared" si="48"/>
        <v>0</v>
      </c>
      <c r="BC9" s="504">
        <f t="shared" si="49"/>
        <v>0</v>
      </c>
      <c r="BD9" s="504">
        <f t="shared" si="50"/>
        <v>0</v>
      </c>
      <c r="BE9" s="504">
        <f t="shared" si="51"/>
        <v>0</v>
      </c>
      <c r="BF9" s="504">
        <f t="shared" si="52"/>
        <v>0</v>
      </c>
      <c r="BG9" s="504">
        <f t="shared" si="53"/>
        <v>0</v>
      </c>
      <c r="BH9" s="504">
        <f t="shared" si="54"/>
        <v>0</v>
      </c>
      <c r="BI9" s="504">
        <f t="shared" si="55"/>
        <v>0</v>
      </c>
      <c r="BJ9" s="504">
        <f t="shared" si="56"/>
        <v>0</v>
      </c>
      <c r="BK9" s="504">
        <f t="shared" si="57"/>
        <v>0</v>
      </c>
      <c r="BL9" s="504">
        <f t="shared" si="58"/>
        <v>0</v>
      </c>
      <c r="BM9" s="504">
        <f t="shared" si="59"/>
        <v>0</v>
      </c>
      <c r="BN9" s="504">
        <f t="shared" si="60"/>
        <v>0</v>
      </c>
    </row>
    <row r="10" spans="1:80" x14ac:dyDescent="0.2">
      <c r="A10" s="329" t="s">
        <v>94</v>
      </c>
      <c r="B10" s="34" t="s">
        <v>240</v>
      </c>
      <c r="C10" s="33" t="s">
        <v>127</v>
      </c>
      <c r="D10" s="334">
        <f t="shared" ref="D10:D41" si="61">AK10+NPV($C$3,AL10:BN10)</f>
        <v>0</v>
      </c>
      <c r="E10" s="334">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4">
        <f t="shared" ref="AK10:AK40" si="63">F10</f>
        <v>0</v>
      </c>
      <c r="AL10" s="504">
        <f t="shared" si="32"/>
        <v>0</v>
      </c>
      <c r="AM10" s="504">
        <f t="shared" si="33"/>
        <v>0</v>
      </c>
      <c r="AN10" s="504">
        <f t="shared" si="34"/>
        <v>0</v>
      </c>
      <c r="AO10" s="504">
        <f t="shared" si="35"/>
        <v>0</v>
      </c>
      <c r="AP10" s="504">
        <f t="shared" si="36"/>
        <v>0</v>
      </c>
      <c r="AQ10" s="504">
        <f t="shared" si="37"/>
        <v>0</v>
      </c>
      <c r="AR10" s="504">
        <f t="shared" si="38"/>
        <v>0</v>
      </c>
      <c r="AS10" s="504">
        <f t="shared" si="39"/>
        <v>0</v>
      </c>
      <c r="AT10" s="504">
        <f t="shared" si="40"/>
        <v>0</v>
      </c>
      <c r="AU10" s="504">
        <f t="shared" si="41"/>
        <v>0</v>
      </c>
      <c r="AV10" s="504">
        <f t="shared" si="42"/>
        <v>0</v>
      </c>
      <c r="AW10" s="504">
        <f t="shared" si="43"/>
        <v>0</v>
      </c>
      <c r="AX10" s="504">
        <f t="shared" si="44"/>
        <v>0</v>
      </c>
      <c r="AY10" s="504">
        <f t="shared" si="45"/>
        <v>0</v>
      </c>
      <c r="AZ10" s="504">
        <f t="shared" si="46"/>
        <v>0</v>
      </c>
      <c r="BA10" s="504">
        <f t="shared" si="47"/>
        <v>0</v>
      </c>
      <c r="BB10" s="504">
        <f t="shared" si="48"/>
        <v>0</v>
      </c>
      <c r="BC10" s="504">
        <f t="shared" si="49"/>
        <v>0</v>
      </c>
      <c r="BD10" s="504">
        <f t="shared" si="50"/>
        <v>0</v>
      </c>
      <c r="BE10" s="504">
        <f t="shared" si="51"/>
        <v>0</v>
      </c>
      <c r="BF10" s="504">
        <f t="shared" si="52"/>
        <v>0</v>
      </c>
      <c r="BG10" s="504">
        <f t="shared" si="53"/>
        <v>0</v>
      </c>
      <c r="BH10" s="504">
        <f t="shared" si="54"/>
        <v>0</v>
      </c>
      <c r="BI10" s="504">
        <f t="shared" si="55"/>
        <v>0</v>
      </c>
      <c r="BJ10" s="504">
        <f t="shared" si="56"/>
        <v>0</v>
      </c>
      <c r="BK10" s="504">
        <f t="shared" si="57"/>
        <v>0</v>
      </c>
      <c r="BL10" s="504">
        <f t="shared" si="58"/>
        <v>0</v>
      </c>
      <c r="BM10" s="504">
        <f t="shared" si="59"/>
        <v>0</v>
      </c>
      <c r="BN10" s="504">
        <f t="shared" si="60"/>
        <v>0</v>
      </c>
    </row>
    <row r="11" spans="1:80" x14ac:dyDescent="0.2">
      <c r="A11" s="329" t="s">
        <v>96</v>
      </c>
      <c r="B11" s="34" t="s">
        <v>240</v>
      </c>
      <c r="C11" s="33" t="s">
        <v>127</v>
      </c>
      <c r="D11" s="334">
        <f t="shared" si="61"/>
        <v>0</v>
      </c>
      <c r="E11" s="334">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4">
        <f t="shared" si="63"/>
        <v>0</v>
      </c>
      <c r="AL11" s="504">
        <f t="shared" si="32"/>
        <v>0</v>
      </c>
      <c r="AM11" s="504">
        <f t="shared" si="33"/>
        <v>0</v>
      </c>
      <c r="AN11" s="504">
        <f t="shared" si="34"/>
        <v>0</v>
      </c>
      <c r="AO11" s="504">
        <f t="shared" si="35"/>
        <v>0</v>
      </c>
      <c r="AP11" s="504">
        <f t="shared" si="36"/>
        <v>0</v>
      </c>
      <c r="AQ11" s="504">
        <f t="shared" si="37"/>
        <v>0</v>
      </c>
      <c r="AR11" s="504">
        <f t="shared" si="38"/>
        <v>0</v>
      </c>
      <c r="AS11" s="504">
        <f t="shared" si="39"/>
        <v>0</v>
      </c>
      <c r="AT11" s="504">
        <f t="shared" si="40"/>
        <v>0</v>
      </c>
      <c r="AU11" s="504">
        <f t="shared" si="41"/>
        <v>0</v>
      </c>
      <c r="AV11" s="504">
        <f t="shared" si="42"/>
        <v>0</v>
      </c>
      <c r="AW11" s="504">
        <f t="shared" si="43"/>
        <v>0</v>
      </c>
      <c r="AX11" s="504">
        <f t="shared" si="44"/>
        <v>0</v>
      </c>
      <c r="AY11" s="504">
        <f t="shared" si="45"/>
        <v>0</v>
      </c>
      <c r="AZ11" s="504">
        <f t="shared" si="46"/>
        <v>0</v>
      </c>
      <c r="BA11" s="504">
        <f t="shared" si="47"/>
        <v>0</v>
      </c>
      <c r="BB11" s="504">
        <f t="shared" si="48"/>
        <v>0</v>
      </c>
      <c r="BC11" s="504">
        <f t="shared" si="49"/>
        <v>0</v>
      </c>
      <c r="BD11" s="504">
        <f t="shared" si="50"/>
        <v>0</v>
      </c>
      <c r="BE11" s="504">
        <f t="shared" si="51"/>
        <v>0</v>
      </c>
      <c r="BF11" s="504">
        <f t="shared" si="52"/>
        <v>0</v>
      </c>
      <c r="BG11" s="504">
        <f t="shared" si="53"/>
        <v>0</v>
      </c>
      <c r="BH11" s="504">
        <f t="shared" si="54"/>
        <v>0</v>
      </c>
      <c r="BI11" s="504">
        <f t="shared" si="55"/>
        <v>0</v>
      </c>
      <c r="BJ11" s="504">
        <f t="shared" si="56"/>
        <v>0</v>
      </c>
      <c r="BK11" s="504">
        <f t="shared" si="57"/>
        <v>0</v>
      </c>
      <c r="BL11" s="504">
        <f t="shared" si="58"/>
        <v>0</v>
      </c>
      <c r="BM11" s="504">
        <f t="shared" si="59"/>
        <v>0</v>
      </c>
      <c r="BN11" s="504">
        <f t="shared" si="60"/>
        <v>0</v>
      </c>
    </row>
    <row r="12" spans="1:80" x14ac:dyDescent="0.2">
      <c r="A12" s="329" t="s">
        <v>98</v>
      </c>
      <c r="B12" s="34" t="s">
        <v>240</v>
      </c>
      <c r="C12" s="33" t="s">
        <v>127</v>
      </c>
      <c r="D12" s="334">
        <f t="shared" si="61"/>
        <v>0</v>
      </c>
      <c r="E12" s="334">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4">
        <f t="shared" si="63"/>
        <v>0</v>
      </c>
      <c r="AL12" s="504">
        <f t="shared" si="32"/>
        <v>0</v>
      </c>
      <c r="AM12" s="504">
        <f t="shared" si="33"/>
        <v>0</v>
      </c>
      <c r="AN12" s="504">
        <f t="shared" si="34"/>
        <v>0</v>
      </c>
      <c r="AO12" s="504">
        <f t="shared" si="35"/>
        <v>0</v>
      </c>
      <c r="AP12" s="504">
        <f t="shared" si="36"/>
        <v>0</v>
      </c>
      <c r="AQ12" s="504">
        <f t="shared" si="37"/>
        <v>0</v>
      </c>
      <c r="AR12" s="504">
        <f t="shared" si="38"/>
        <v>0</v>
      </c>
      <c r="AS12" s="504">
        <f t="shared" si="39"/>
        <v>0</v>
      </c>
      <c r="AT12" s="504">
        <f t="shared" si="40"/>
        <v>0</v>
      </c>
      <c r="AU12" s="504">
        <f t="shared" si="41"/>
        <v>0</v>
      </c>
      <c r="AV12" s="504">
        <f t="shared" si="42"/>
        <v>0</v>
      </c>
      <c r="AW12" s="504">
        <f t="shared" si="43"/>
        <v>0</v>
      </c>
      <c r="AX12" s="504">
        <f t="shared" si="44"/>
        <v>0</v>
      </c>
      <c r="AY12" s="504">
        <f t="shared" si="45"/>
        <v>0</v>
      </c>
      <c r="AZ12" s="504">
        <f t="shared" si="46"/>
        <v>0</v>
      </c>
      <c r="BA12" s="504">
        <f t="shared" si="47"/>
        <v>0</v>
      </c>
      <c r="BB12" s="504">
        <f t="shared" si="48"/>
        <v>0</v>
      </c>
      <c r="BC12" s="504">
        <f t="shared" si="49"/>
        <v>0</v>
      </c>
      <c r="BD12" s="504">
        <f t="shared" si="50"/>
        <v>0</v>
      </c>
      <c r="BE12" s="504">
        <f t="shared" si="51"/>
        <v>0</v>
      </c>
      <c r="BF12" s="504">
        <f t="shared" si="52"/>
        <v>0</v>
      </c>
      <c r="BG12" s="504">
        <f t="shared" si="53"/>
        <v>0</v>
      </c>
      <c r="BH12" s="504">
        <f t="shared" si="54"/>
        <v>0</v>
      </c>
      <c r="BI12" s="504">
        <f t="shared" si="55"/>
        <v>0</v>
      </c>
      <c r="BJ12" s="504">
        <f t="shared" si="56"/>
        <v>0</v>
      </c>
      <c r="BK12" s="504">
        <f t="shared" si="57"/>
        <v>0</v>
      </c>
      <c r="BL12" s="504">
        <f t="shared" si="58"/>
        <v>0</v>
      </c>
      <c r="BM12" s="504">
        <f t="shared" si="59"/>
        <v>0</v>
      </c>
      <c r="BN12" s="504">
        <f t="shared" si="60"/>
        <v>0</v>
      </c>
    </row>
    <row r="13" spans="1:80" x14ac:dyDescent="0.2">
      <c r="A13" s="329" t="s">
        <v>100</v>
      </c>
      <c r="B13" s="34" t="s">
        <v>240</v>
      </c>
      <c r="C13" s="33" t="s">
        <v>127</v>
      </c>
      <c r="D13" s="334">
        <f t="shared" si="61"/>
        <v>0</v>
      </c>
      <c r="E13" s="334">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4">
        <f t="shared" si="63"/>
        <v>0</v>
      </c>
      <c r="AL13" s="504">
        <f t="shared" si="32"/>
        <v>0</v>
      </c>
      <c r="AM13" s="504">
        <f t="shared" si="33"/>
        <v>0</v>
      </c>
      <c r="AN13" s="504">
        <f t="shared" si="34"/>
        <v>0</v>
      </c>
      <c r="AO13" s="504">
        <f t="shared" si="35"/>
        <v>0</v>
      </c>
      <c r="AP13" s="504">
        <f t="shared" si="36"/>
        <v>0</v>
      </c>
      <c r="AQ13" s="504">
        <f t="shared" si="37"/>
        <v>0</v>
      </c>
      <c r="AR13" s="504">
        <f t="shared" si="38"/>
        <v>0</v>
      </c>
      <c r="AS13" s="504">
        <f t="shared" si="39"/>
        <v>0</v>
      </c>
      <c r="AT13" s="504">
        <f t="shared" si="40"/>
        <v>0</v>
      </c>
      <c r="AU13" s="504">
        <f t="shared" si="41"/>
        <v>0</v>
      </c>
      <c r="AV13" s="504">
        <f t="shared" si="42"/>
        <v>0</v>
      </c>
      <c r="AW13" s="504">
        <f t="shared" si="43"/>
        <v>0</v>
      </c>
      <c r="AX13" s="504">
        <f t="shared" si="44"/>
        <v>0</v>
      </c>
      <c r="AY13" s="504">
        <f t="shared" si="45"/>
        <v>0</v>
      </c>
      <c r="AZ13" s="504">
        <f t="shared" si="46"/>
        <v>0</v>
      </c>
      <c r="BA13" s="504">
        <f t="shared" si="47"/>
        <v>0</v>
      </c>
      <c r="BB13" s="504">
        <f t="shared" si="48"/>
        <v>0</v>
      </c>
      <c r="BC13" s="504">
        <f t="shared" si="49"/>
        <v>0</v>
      </c>
      <c r="BD13" s="504">
        <f t="shared" si="50"/>
        <v>0</v>
      </c>
      <c r="BE13" s="504">
        <f t="shared" si="51"/>
        <v>0</v>
      </c>
      <c r="BF13" s="504">
        <f t="shared" si="52"/>
        <v>0</v>
      </c>
      <c r="BG13" s="504">
        <f t="shared" si="53"/>
        <v>0</v>
      </c>
      <c r="BH13" s="504">
        <f t="shared" si="54"/>
        <v>0</v>
      </c>
      <c r="BI13" s="504">
        <f t="shared" si="55"/>
        <v>0</v>
      </c>
      <c r="BJ13" s="504">
        <f t="shared" si="56"/>
        <v>0</v>
      </c>
      <c r="BK13" s="504">
        <f t="shared" si="57"/>
        <v>0</v>
      </c>
      <c r="BL13" s="504">
        <f t="shared" si="58"/>
        <v>0</v>
      </c>
      <c r="BM13" s="504">
        <f t="shared" si="59"/>
        <v>0</v>
      </c>
      <c r="BN13" s="504">
        <f t="shared" si="60"/>
        <v>0</v>
      </c>
    </row>
    <row r="14" spans="1:80" x14ac:dyDescent="0.2">
      <c r="A14" s="329" t="s">
        <v>104</v>
      </c>
      <c r="B14" s="34" t="s">
        <v>240</v>
      </c>
      <c r="C14" s="33" t="s">
        <v>127</v>
      </c>
      <c r="D14" s="334">
        <f t="shared" si="61"/>
        <v>0</v>
      </c>
      <c r="E14" s="33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4">
        <f t="shared" si="63"/>
        <v>0</v>
      </c>
      <c r="AL14" s="504">
        <f t="shared" si="32"/>
        <v>0</v>
      </c>
      <c r="AM14" s="504">
        <f t="shared" si="33"/>
        <v>0</v>
      </c>
      <c r="AN14" s="504">
        <f t="shared" si="34"/>
        <v>0</v>
      </c>
      <c r="AO14" s="504">
        <f t="shared" si="35"/>
        <v>0</v>
      </c>
      <c r="AP14" s="504">
        <f t="shared" si="36"/>
        <v>0</v>
      </c>
      <c r="AQ14" s="504">
        <f t="shared" si="37"/>
        <v>0</v>
      </c>
      <c r="AR14" s="504">
        <f t="shared" si="38"/>
        <v>0</v>
      </c>
      <c r="AS14" s="504">
        <f t="shared" si="39"/>
        <v>0</v>
      </c>
      <c r="AT14" s="504">
        <f t="shared" si="40"/>
        <v>0</v>
      </c>
      <c r="AU14" s="504">
        <f t="shared" si="41"/>
        <v>0</v>
      </c>
      <c r="AV14" s="504">
        <f t="shared" si="42"/>
        <v>0</v>
      </c>
      <c r="AW14" s="504">
        <f t="shared" si="43"/>
        <v>0</v>
      </c>
      <c r="AX14" s="504">
        <f t="shared" si="44"/>
        <v>0</v>
      </c>
      <c r="AY14" s="504">
        <f t="shared" si="45"/>
        <v>0</v>
      </c>
      <c r="AZ14" s="504">
        <f t="shared" si="46"/>
        <v>0</v>
      </c>
      <c r="BA14" s="504">
        <f t="shared" si="47"/>
        <v>0</v>
      </c>
      <c r="BB14" s="504">
        <f t="shared" si="48"/>
        <v>0</v>
      </c>
      <c r="BC14" s="504">
        <f t="shared" si="49"/>
        <v>0</v>
      </c>
      <c r="BD14" s="504">
        <f t="shared" si="50"/>
        <v>0</v>
      </c>
      <c r="BE14" s="504">
        <f t="shared" si="51"/>
        <v>0</v>
      </c>
      <c r="BF14" s="504">
        <f t="shared" si="52"/>
        <v>0</v>
      </c>
      <c r="BG14" s="504">
        <f t="shared" si="53"/>
        <v>0</v>
      </c>
      <c r="BH14" s="504">
        <f t="shared" si="54"/>
        <v>0</v>
      </c>
      <c r="BI14" s="504">
        <f t="shared" si="55"/>
        <v>0</v>
      </c>
      <c r="BJ14" s="504">
        <f t="shared" si="56"/>
        <v>0</v>
      </c>
      <c r="BK14" s="504">
        <f t="shared" si="57"/>
        <v>0</v>
      </c>
      <c r="BL14" s="504">
        <f t="shared" si="58"/>
        <v>0</v>
      </c>
      <c r="BM14" s="504">
        <f t="shared" si="59"/>
        <v>0</v>
      </c>
      <c r="BN14" s="504">
        <f t="shared" si="60"/>
        <v>0</v>
      </c>
    </row>
    <row r="15" spans="1:80" x14ac:dyDescent="0.2">
      <c r="A15" s="329" t="s">
        <v>106</v>
      </c>
      <c r="B15" s="34" t="s">
        <v>240</v>
      </c>
      <c r="C15" s="33" t="s">
        <v>127</v>
      </c>
      <c r="D15" s="334">
        <f t="shared" si="61"/>
        <v>0</v>
      </c>
      <c r="E15" s="33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4">
        <f t="shared" si="63"/>
        <v>0</v>
      </c>
      <c r="AL15" s="504">
        <f t="shared" si="32"/>
        <v>0</v>
      </c>
      <c r="AM15" s="504">
        <f t="shared" si="33"/>
        <v>0</v>
      </c>
      <c r="AN15" s="504">
        <f t="shared" si="34"/>
        <v>0</v>
      </c>
      <c r="AO15" s="504">
        <f t="shared" si="35"/>
        <v>0</v>
      </c>
      <c r="AP15" s="504">
        <f t="shared" si="36"/>
        <v>0</v>
      </c>
      <c r="AQ15" s="504">
        <f t="shared" si="37"/>
        <v>0</v>
      </c>
      <c r="AR15" s="504">
        <f t="shared" si="38"/>
        <v>0</v>
      </c>
      <c r="AS15" s="504">
        <f t="shared" si="39"/>
        <v>0</v>
      </c>
      <c r="AT15" s="504">
        <f t="shared" si="40"/>
        <v>0</v>
      </c>
      <c r="AU15" s="504">
        <f t="shared" si="41"/>
        <v>0</v>
      </c>
      <c r="AV15" s="504">
        <f t="shared" si="42"/>
        <v>0</v>
      </c>
      <c r="AW15" s="504">
        <f t="shared" si="43"/>
        <v>0</v>
      </c>
      <c r="AX15" s="504">
        <f t="shared" si="44"/>
        <v>0</v>
      </c>
      <c r="AY15" s="504">
        <f t="shared" si="45"/>
        <v>0</v>
      </c>
      <c r="AZ15" s="504">
        <f t="shared" si="46"/>
        <v>0</v>
      </c>
      <c r="BA15" s="504">
        <f t="shared" si="47"/>
        <v>0</v>
      </c>
      <c r="BB15" s="504">
        <f t="shared" si="48"/>
        <v>0</v>
      </c>
      <c r="BC15" s="504">
        <f t="shared" si="49"/>
        <v>0</v>
      </c>
      <c r="BD15" s="504">
        <f t="shared" si="50"/>
        <v>0</v>
      </c>
      <c r="BE15" s="504">
        <f t="shared" si="51"/>
        <v>0</v>
      </c>
      <c r="BF15" s="504">
        <f t="shared" si="52"/>
        <v>0</v>
      </c>
      <c r="BG15" s="504">
        <f t="shared" si="53"/>
        <v>0</v>
      </c>
      <c r="BH15" s="504">
        <f t="shared" si="54"/>
        <v>0</v>
      </c>
      <c r="BI15" s="504">
        <f t="shared" si="55"/>
        <v>0</v>
      </c>
      <c r="BJ15" s="504">
        <f t="shared" si="56"/>
        <v>0</v>
      </c>
      <c r="BK15" s="504">
        <f t="shared" si="57"/>
        <v>0</v>
      </c>
      <c r="BL15" s="504">
        <f t="shared" si="58"/>
        <v>0</v>
      </c>
      <c r="BM15" s="504">
        <f t="shared" si="59"/>
        <v>0</v>
      </c>
      <c r="BN15" s="504">
        <f t="shared" si="60"/>
        <v>0</v>
      </c>
    </row>
    <row r="16" spans="1:80" x14ac:dyDescent="0.2">
      <c r="A16" s="329" t="s">
        <v>108</v>
      </c>
      <c r="B16" s="34" t="s">
        <v>240</v>
      </c>
      <c r="C16" s="33" t="s">
        <v>127</v>
      </c>
      <c r="D16" s="334">
        <f t="shared" si="61"/>
        <v>0</v>
      </c>
      <c r="E16" s="33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4">
        <f t="shared" si="63"/>
        <v>0</v>
      </c>
      <c r="AL16" s="504">
        <f t="shared" si="32"/>
        <v>0</v>
      </c>
      <c r="AM16" s="504">
        <f t="shared" si="33"/>
        <v>0</v>
      </c>
      <c r="AN16" s="504">
        <f t="shared" si="34"/>
        <v>0</v>
      </c>
      <c r="AO16" s="504">
        <f t="shared" si="35"/>
        <v>0</v>
      </c>
      <c r="AP16" s="504">
        <f t="shared" si="36"/>
        <v>0</v>
      </c>
      <c r="AQ16" s="504">
        <f t="shared" si="37"/>
        <v>0</v>
      </c>
      <c r="AR16" s="504">
        <f t="shared" si="38"/>
        <v>0</v>
      </c>
      <c r="AS16" s="504">
        <f t="shared" si="39"/>
        <v>0</v>
      </c>
      <c r="AT16" s="504">
        <f t="shared" si="40"/>
        <v>0</v>
      </c>
      <c r="AU16" s="504">
        <f t="shared" si="41"/>
        <v>0</v>
      </c>
      <c r="AV16" s="504">
        <f t="shared" si="42"/>
        <v>0</v>
      </c>
      <c r="AW16" s="504">
        <f t="shared" si="43"/>
        <v>0</v>
      </c>
      <c r="AX16" s="504">
        <f t="shared" si="44"/>
        <v>0</v>
      </c>
      <c r="AY16" s="504">
        <f t="shared" si="45"/>
        <v>0</v>
      </c>
      <c r="AZ16" s="504">
        <f t="shared" si="46"/>
        <v>0</v>
      </c>
      <c r="BA16" s="504">
        <f t="shared" si="47"/>
        <v>0</v>
      </c>
      <c r="BB16" s="504">
        <f t="shared" si="48"/>
        <v>0</v>
      </c>
      <c r="BC16" s="504">
        <f t="shared" si="49"/>
        <v>0</v>
      </c>
      <c r="BD16" s="504">
        <f t="shared" si="50"/>
        <v>0</v>
      </c>
      <c r="BE16" s="504">
        <f t="shared" si="51"/>
        <v>0</v>
      </c>
      <c r="BF16" s="504">
        <f t="shared" si="52"/>
        <v>0</v>
      </c>
      <c r="BG16" s="504">
        <f t="shared" si="53"/>
        <v>0</v>
      </c>
      <c r="BH16" s="504">
        <f t="shared" si="54"/>
        <v>0</v>
      </c>
      <c r="BI16" s="504">
        <f t="shared" si="55"/>
        <v>0</v>
      </c>
      <c r="BJ16" s="504">
        <f t="shared" si="56"/>
        <v>0</v>
      </c>
      <c r="BK16" s="504">
        <f t="shared" si="57"/>
        <v>0</v>
      </c>
      <c r="BL16" s="504">
        <f t="shared" si="58"/>
        <v>0</v>
      </c>
      <c r="BM16" s="504">
        <f t="shared" si="59"/>
        <v>0</v>
      </c>
      <c r="BN16" s="504">
        <f t="shared" si="60"/>
        <v>0</v>
      </c>
    </row>
    <row r="17" spans="1:80" x14ac:dyDescent="0.2">
      <c r="A17" s="329" t="s">
        <v>110</v>
      </c>
      <c r="B17" s="34" t="s">
        <v>240</v>
      </c>
      <c r="C17" s="33" t="s">
        <v>127</v>
      </c>
      <c r="D17" s="334">
        <f t="shared" si="61"/>
        <v>0</v>
      </c>
      <c r="E17" s="33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4">
        <f t="shared" si="63"/>
        <v>0</v>
      </c>
      <c r="AL17" s="504">
        <f t="shared" si="32"/>
        <v>0</v>
      </c>
      <c r="AM17" s="504">
        <f t="shared" si="33"/>
        <v>0</v>
      </c>
      <c r="AN17" s="504">
        <f t="shared" si="34"/>
        <v>0</v>
      </c>
      <c r="AO17" s="504">
        <f t="shared" si="35"/>
        <v>0</v>
      </c>
      <c r="AP17" s="504">
        <f t="shared" si="36"/>
        <v>0</v>
      </c>
      <c r="AQ17" s="504">
        <f t="shared" si="37"/>
        <v>0</v>
      </c>
      <c r="AR17" s="504">
        <f t="shared" si="38"/>
        <v>0</v>
      </c>
      <c r="AS17" s="504">
        <f t="shared" si="39"/>
        <v>0</v>
      </c>
      <c r="AT17" s="504">
        <f t="shared" si="40"/>
        <v>0</v>
      </c>
      <c r="AU17" s="504">
        <f t="shared" si="41"/>
        <v>0</v>
      </c>
      <c r="AV17" s="504">
        <f t="shared" si="42"/>
        <v>0</v>
      </c>
      <c r="AW17" s="504">
        <f t="shared" si="43"/>
        <v>0</v>
      </c>
      <c r="AX17" s="504">
        <f t="shared" si="44"/>
        <v>0</v>
      </c>
      <c r="AY17" s="504">
        <f t="shared" si="45"/>
        <v>0</v>
      </c>
      <c r="AZ17" s="504">
        <f t="shared" si="46"/>
        <v>0</v>
      </c>
      <c r="BA17" s="504">
        <f t="shared" si="47"/>
        <v>0</v>
      </c>
      <c r="BB17" s="504">
        <f t="shared" si="48"/>
        <v>0</v>
      </c>
      <c r="BC17" s="504">
        <f t="shared" si="49"/>
        <v>0</v>
      </c>
      <c r="BD17" s="504">
        <f t="shared" si="50"/>
        <v>0</v>
      </c>
      <c r="BE17" s="504">
        <f t="shared" si="51"/>
        <v>0</v>
      </c>
      <c r="BF17" s="504">
        <f t="shared" si="52"/>
        <v>0</v>
      </c>
      <c r="BG17" s="504">
        <f t="shared" si="53"/>
        <v>0</v>
      </c>
      <c r="BH17" s="504">
        <f t="shared" si="54"/>
        <v>0</v>
      </c>
      <c r="BI17" s="504">
        <f t="shared" si="55"/>
        <v>0</v>
      </c>
      <c r="BJ17" s="504">
        <f t="shared" si="56"/>
        <v>0</v>
      </c>
      <c r="BK17" s="504">
        <f t="shared" si="57"/>
        <v>0</v>
      </c>
      <c r="BL17" s="504">
        <f t="shared" si="58"/>
        <v>0</v>
      </c>
      <c r="BM17" s="504">
        <f t="shared" si="59"/>
        <v>0</v>
      </c>
      <c r="BN17" s="504">
        <f t="shared" si="60"/>
        <v>0</v>
      </c>
    </row>
    <row r="18" spans="1:80" s="337" customFormat="1" x14ac:dyDescent="0.2">
      <c r="A18" s="331">
        <v>2</v>
      </c>
      <c r="B18" s="332" t="s">
        <v>241</v>
      </c>
      <c r="C18" s="333" t="s">
        <v>127</v>
      </c>
      <c r="D18" s="334">
        <f t="shared" si="61"/>
        <v>0</v>
      </c>
      <c r="E18" s="334">
        <f t="shared" ref="E18:E33" si="64">SUM(F18:AI18)</f>
        <v>0</v>
      </c>
      <c r="F18" s="335">
        <f>SUM(F19:F23)</f>
        <v>0</v>
      </c>
      <c r="G18" s="335">
        <f>SUM(G19:G23)</f>
        <v>0</v>
      </c>
      <c r="H18" s="335">
        <f t="shared" ref="H18:AI18" si="65">SUM(H19:H23)</f>
        <v>0</v>
      </c>
      <c r="I18" s="335">
        <f t="shared" si="65"/>
        <v>0</v>
      </c>
      <c r="J18" s="335">
        <f t="shared" si="65"/>
        <v>0</v>
      </c>
      <c r="K18" s="335">
        <f t="shared" si="65"/>
        <v>0</v>
      </c>
      <c r="L18" s="335">
        <f t="shared" si="65"/>
        <v>0</v>
      </c>
      <c r="M18" s="335">
        <f t="shared" si="65"/>
        <v>0</v>
      </c>
      <c r="N18" s="335">
        <f t="shared" si="65"/>
        <v>0</v>
      </c>
      <c r="O18" s="335">
        <f t="shared" si="65"/>
        <v>0</v>
      </c>
      <c r="P18" s="335">
        <f t="shared" si="65"/>
        <v>0</v>
      </c>
      <c r="Q18" s="335">
        <f t="shared" si="65"/>
        <v>0</v>
      </c>
      <c r="R18" s="335">
        <f t="shared" si="65"/>
        <v>0</v>
      </c>
      <c r="S18" s="335">
        <f t="shared" si="65"/>
        <v>0</v>
      </c>
      <c r="T18" s="335">
        <f t="shared" si="65"/>
        <v>0</v>
      </c>
      <c r="U18" s="335">
        <f t="shared" si="65"/>
        <v>0</v>
      </c>
      <c r="V18" s="335">
        <f t="shared" si="65"/>
        <v>0</v>
      </c>
      <c r="W18" s="335">
        <f t="shared" si="65"/>
        <v>0</v>
      </c>
      <c r="X18" s="335">
        <f t="shared" si="65"/>
        <v>0</v>
      </c>
      <c r="Y18" s="335">
        <f t="shared" si="65"/>
        <v>0</v>
      </c>
      <c r="Z18" s="335">
        <f t="shared" si="65"/>
        <v>0</v>
      </c>
      <c r="AA18" s="335">
        <f t="shared" si="65"/>
        <v>0</v>
      </c>
      <c r="AB18" s="335">
        <f t="shared" si="65"/>
        <v>0</v>
      </c>
      <c r="AC18" s="335">
        <f t="shared" si="65"/>
        <v>0</v>
      </c>
      <c r="AD18" s="335">
        <f t="shared" si="65"/>
        <v>0</v>
      </c>
      <c r="AE18" s="335">
        <f t="shared" si="65"/>
        <v>0</v>
      </c>
      <c r="AF18" s="335">
        <f t="shared" si="65"/>
        <v>0</v>
      </c>
      <c r="AG18" s="335">
        <f t="shared" si="65"/>
        <v>0</v>
      </c>
      <c r="AH18" s="335">
        <f t="shared" si="65"/>
        <v>0</v>
      </c>
      <c r="AI18" s="335">
        <f t="shared" si="65"/>
        <v>0</v>
      </c>
      <c r="AJ18" s="3"/>
      <c r="AK18" s="504">
        <f t="shared" si="63"/>
        <v>0</v>
      </c>
      <c r="AL18" s="504">
        <f t="shared" si="32"/>
        <v>0</v>
      </c>
      <c r="AM18" s="504">
        <f t="shared" si="33"/>
        <v>0</v>
      </c>
      <c r="AN18" s="504">
        <f t="shared" si="34"/>
        <v>0</v>
      </c>
      <c r="AO18" s="504">
        <f t="shared" si="35"/>
        <v>0</v>
      </c>
      <c r="AP18" s="504">
        <f t="shared" si="36"/>
        <v>0</v>
      </c>
      <c r="AQ18" s="504">
        <f t="shared" si="37"/>
        <v>0</v>
      </c>
      <c r="AR18" s="504">
        <f t="shared" si="38"/>
        <v>0</v>
      </c>
      <c r="AS18" s="504">
        <f t="shared" si="39"/>
        <v>0</v>
      </c>
      <c r="AT18" s="504">
        <f t="shared" si="40"/>
        <v>0</v>
      </c>
      <c r="AU18" s="504">
        <f t="shared" si="41"/>
        <v>0</v>
      </c>
      <c r="AV18" s="504">
        <f t="shared" si="42"/>
        <v>0</v>
      </c>
      <c r="AW18" s="504">
        <f t="shared" si="43"/>
        <v>0</v>
      </c>
      <c r="AX18" s="504">
        <f t="shared" si="44"/>
        <v>0</v>
      </c>
      <c r="AY18" s="504">
        <f t="shared" si="45"/>
        <v>0</v>
      </c>
      <c r="AZ18" s="504">
        <f t="shared" si="46"/>
        <v>0</v>
      </c>
      <c r="BA18" s="504">
        <f t="shared" si="47"/>
        <v>0</v>
      </c>
      <c r="BB18" s="504">
        <f t="shared" si="48"/>
        <v>0</v>
      </c>
      <c r="BC18" s="504">
        <f t="shared" si="49"/>
        <v>0</v>
      </c>
      <c r="BD18" s="504">
        <f t="shared" si="50"/>
        <v>0</v>
      </c>
      <c r="BE18" s="504">
        <f t="shared" si="51"/>
        <v>0</v>
      </c>
      <c r="BF18" s="504">
        <f t="shared" si="52"/>
        <v>0</v>
      </c>
      <c r="BG18" s="504">
        <f t="shared" si="53"/>
        <v>0</v>
      </c>
      <c r="BH18" s="504">
        <f t="shared" si="54"/>
        <v>0</v>
      </c>
      <c r="BI18" s="504">
        <f t="shared" si="55"/>
        <v>0</v>
      </c>
      <c r="BJ18" s="504">
        <f t="shared" si="56"/>
        <v>0</v>
      </c>
      <c r="BK18" s="504">
        <f t="shared" si="57"/>
        <v>0</v>
      </c>
      <c r="BL18" s="504">
        <f t="shared" si="58"/>
        <v>0</v>
      </c>
      <c r="BM18" s="504">
        <f t="shared" si="59"/>
        <v>0</v>
      </c>
      <c r="BN18" s="504">
        <f t="shared" si="60"/>
        <v>0</v>
      </c>
      <c r="BO18" s="336"/>
      <c r="BP18" s="336"/>
      <c r="BQ18" s="336"/>
      <c r="BR18" s="336"/>
      <c r="BS18" s="336"/>
      <c r="BT18" s="336"/>
      <c r="BU18" s="336"/>
      <c r="BV18" s="336"/>
      <c r="BW18" s="336"/>
      <c r="BX18" s="336"/>
      <c r="BY18" s="336"/>
      <c r="BZ18" s="336"/>
      <c r="CA18" s="336"/>
      <c r="CB18" s="336"/>
    </row>
    <row r="19" spans="1:80" x14ac:dyDescent="0.2">
      <c r="A19" s="329" t="s">
        <v>188</v>
      </c>
      <c r="B19" s="34" t="s">
        <v>240</v>
      </c>
      <c r="C19" s="33" t="s">
        <v>127</v>
      </c>
      <c r="D19" s="334">
        <f t="shared" si="61"/>
        <v>0</v>
      </c>
      <c r="E19" s="334">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4">
        <f t="shared" si="63"/>
        <v>0</v>
      </c>
      <c r="AL19" s="504">
        <f t="shared" si="32"/>
        <v>0</v>
      </c>
      <c r="AM19" s="504">
        <f t="shared" si="33"/>
        <v>0</v>
      </c>
      <c r="AN19" s="504">
        <f t="shared" si="34"/>
        <v>0</v>
      </c>
      <c r="AO19" s="504">
        <f t="shared" si="35"/>
        <v>0</v>
      </c>
      <c r="AP19" s="504">
        <f t="shared" si="36"/>
        <v>0</v>
      </c>
      <c r="AQ19" s="504">
        <f t="shared" si="37"/>
        <v>0</v>
      </c>
      <c r="AR19" s="504">
        <f t="shared" si="38"/>
        <v>0</v>
      </c>
      <c r="AS19" s="504">
        <f t="shared" si="39"/>
        <v>0</v>
      </c>
      <c r="AT19" s="504">
        <f t="shared" si="40"/>
        <v>0</v>
      </c>
      <c r="AU19" s="504">
        <f t="shared" si="41"/>
        <v>0</v>
      </c>
      <c r="AV19" s="504">
        <f t="shared" si="42"/>
        <v>0</v>
      </c>
      <c r="AW19" s="504">
        <f t="shared" si="43"/>
        <v>0</v>
      </c>
      <c r="AX19" s="504">
        <f t="shared" si="44"/>
        <v>0</v>
      </c>
      <c r="AY19" s="504">
        <f t="shared" si="45"/>
        <v>0</v>
      </c>
      <c r="AZ19" s="504">
        <f t="shared" si="46"/>
        <v>0</v>
      </c>
      <c r="BA19" s="504">
        <f t="shared" si="47"/>
        <v>0</v>
      </c>
      <c r="BB19" s="504">
        <f t="shared" si="48"/>
        <v>0</v>
      </c>
      <c r="BC19" s="504">
        <f t="shared" si="49"/>
        <v>0</v>
      </c>
      <c r="BD19" s="504">
        <f t="shared" si="50"/>
        <v>0</v>
      </c>
      <c r="BE19" s="504">
        <f t="shared" si="51"/>
        <v>0</v>
      </c>
      <c r="BF19" s="504">
        <f t="shared" si="52"/>
        <v>0</v>
      </c>
      <c r="BG19" s="504">
        <f t="shared" si="53"/>
        <v>0</v>
      </c>
      <c r="BH19" s="504">
        <f t="shared" si="54"/>
        <v>0</v>
      </c>
      <c r="BI19" s="504">
        <f t="shared" si="55"/>
        <v>0</v>
      </c>
      <c r="BJ19" s="504">
        <f t="shared" si="56"/>
        <v>0</v>
      </c>
      <c r="BK19" s="504">
        <f t="shared" si="57"/>
        <v>0</v>
      </c>
      <c r="BL19" s="504">
        <f t="shared" si="58"/>
        <v>0</v>
      </c>
      <c r="BM19" s="504">
        <f t="shared" si="59"/>
        <v>0</v>
      </c>
      <c r="BN19" s="504">
        <f t="shared" si="60"/>
        <v>0</v>
      </c>
    </row>
    <row r="20" spans="1:80" x14ac:dyDescent="0.2">
      <c r="A20" s="329" t="s">
        <v>189</v>
      </c>
      <c r="B20" s="34" t="s">
        <v>240</v>
      </c>
      <c r="C20" s="33" t="s">
        <v>127</v>
      </c>
      <c r="D20" s="334">
        <f t="shared" si="61"/>
        <v>0</v>
      </c>
      <c r="E20" s="33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4">
        <f t="shared" si="63"/>
        <v>0</v>
      </c>
      <c r="AL20" s="504">
        <f t="shared" si="32"/>
        <v>0</v>
      </c>
      <c r="AM20" s="504">
        <f t="shared" si="33"/>
        <v>0</v>
      </c>
      <c r="AN20" s="504">
        <f t="shared" si="34"/>
        <v>0</v>
      </c>
      <c r="AO20" s="504">
        <f t="shared" si="35"/>
        <v>0</v>
      </c>
      <c r="AP20" s="504">
        <f t="shared" si="36"/>
        <v>0</v>
      </c>
      <c r="AQ20" s="504">
        <f t="shared" si="37"/>
        <v>0</v>
      </c>
      <c r="AR20" s="504">
        <f t="shared" si="38"/>
        <v>0</v>
      </c>
      <c r="AS20" s="504">
        <f t="shared" si="39"/>
        <v>0</v>
      </c>
      <c r="AT20" s="504">
        <f t="shared" si="40"/>
        <v>0</v>
      </c>
      <c r="AU20" s="504">
        <f t="shared" si="41"/>
        <v>0</v>
      </c>
      <c r="AV20" s="504">
        <f t="shared" si="42"/>
        <v>0</v>
      </c>
      <c r="AW20" s="504">
        <f t="shared" si="43"/>
        <v>0</v>
      </c>
      <c r="AX20" s="504">
        <f t="shared" si="44"/>
        <v>0</v>
      </c>
      <c r="AY20" s="504">
        <f t="shared" si="45"/>
        <v>0</v>
      </c>
      <c r="AZ20" s="504">
        <f t="shared" si="46"/>
        <v>0</v>
      </c>
      <c r="BA20" s="504">
        <f t="shared" si="47"/>
        <v>0</v>
      </c>
      <c r="BB20" s="504">
        <f t="shared" si="48"/>
        <v>0</v>
      </c>
      <c r="BC20" s="504">
        <f t="shared" si="49"/>
        <v>0</v>
      </c>
      <c r="BD20" s="504">
        <f t="shared" si="50"/>
        <v>0</v>
      </c>
      <c r="BE20" s="504">
        <f t="shared" si="51"/>
        <v>0</v>
      </c>
      <c r="BF20" s="504">
        <f t="shared" si="52"/>
        <v>0</v>
      </c>
      <c r="BG20" s="504">
        <f t="shared" si="53"/>
        <v>0</v>
      </c>
      <c r="BH20" s="504">
        <f t="shared" si="54"/>
        <v>0</v>
      </c>
      <c r="BI20" s="504">
        <f t="shared" si="55"/>
        <v>0</v>
      </c>
      <c r="BJ20" s="504">
        <f t="shared" si="56"/>
        <v>0</v>
      </c>
      <c r="BK20" s="504">
        <f t="shared" si="57"/>
        <v>0</v>
      </c>
      <c r="BL20" s="504">
        <f t="shared" si="58"/>
        <v>0</v>
      </c>
      <c r="BM20" s="504">
        <f t="shared" si="59"/>
        <v>0</v>
      </c>
      <c r="BN20" s="504">
        <f t="shared" si="60"/>
        <v>0</v>
      </c>
    </row>
    <row r="21" spans="1:80" x14ac:dyDescent="0.2">
      <c r="A21" s="329" t="s">
        <v>190</v>
      </c>
      <c r="B21" s="34" t="s">
        <v>240</v>
      </c>
      <c r="C21" s="33" t="s">
        <v>127</v>
      </c>
      <c r="D21" s="334">
        <f t="shared" si="61"/>
        <v>0</v>
      </c>
      <c r="E21" s="33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4">
        <f t="shared" si="63"/>
        <v>0</v>
      </c>
      <c r="AL21" s="504">
        <f t="shared" si="32"/>
        <v>0</v>
      </c>
      <c r="AM21" s="504">
        <f t="shared" si="33"/>
        <v>0</v>
      </c>
      <c r="AN21" s="504">
        <f t="shared" si="34"/>
        <v>0</v>
      </c>
      <c r="AO21" s="504">
        <f t="shared" si="35"/>
        <v>0</v>
      </c>
      <c r="AP21" s="504">
        <f t="shared" si="36"/>
        <v>0</v>
      </c>
      <c r="AQ21" s="504">
        <f t="shared" si="37"/>
        <v>0</v>
      </c>
      <c r="AR21" s="504">
        <f t="shared" si="38"/>
        <v>0</v>
      </c>
      <c r="AS21" s="504">
        <f t="shared" si="39"/>
        <v>0</v>
      </c>
      <c r="AT21" s="504">
        <f t="shared" si="40"/>
        <v>0</v>
      </c>
      <c r="AU21" s="504">
        <f t="shared" si="41"/>
        <v>0</v>
      </c>
      <c r="AV21" s="504">
        <f t="shared" si="42"/>
        <v>0</v>
      </c>
      <c r="AW21" s="504">
        <f t="shared" si="43"/>
        <v>0</v>
      </c>
      <c r="AX21" s="504">
        <f t="shared" si="44"/>
        <v>0</v>
      </c>
      <c r="AY21" s="504">
        <f t="shared" si="45"/>
        <v>0</v>
      </c>
      <c r="AZ21" s="504">
        <f t="shared" si="46"/>
        <v>0</v>
      </c>
      <c r="BA21" s="504">
        <f t="shared" si="47"/>
        <v>0</v>
      </c>
      <c r="BB21" s="504">
        <f t="shared" si="48"/>
        <v>0</v>
      </c>
      <c r="BC21" s="504">
        <f t="shared" si="49"/>
        <v>0</v>
      </c>
      <c r="BD21" s="504">
        <f t="shared" si="50"/>
        <v>0</v>
      </c>
      <c r="BE21" s="504">
        <f t="shared" si="51"/>
        <v>0</v>
      </c>
      <c r="BF21" s="504">
        <f t="shared" si="52"/>
        <v>0</v>
      </c>
      <c r="BG21" s="504">
        <f t="shared" si="53"/>
        <v>0</v>
      </c>
      <c r="BH21" s="504">
        <f t="shared" si="54"/>
        <v>0</v>
      </c>
      <c r="BI21" s="504">
        <f t="shared" si="55"/>
        <v>0</v>
      </c>
      <c r="BJ21" s="504">
        <f t="shared" si="56"/>
        <v>0</v>
      </c>
      <c r="BK21" s="504">
        <f t="shared" si="57"/>
        <v>0</v>
      </c>
      <c r="BL21" s="504">
        <f t="shared" si="58"/>
        <v>0</v>
      </c>
      <c r="BM21" s="504">
        <f t="shared" si="59"/>
        <v>0</v>
      </c>
      <c r="BN21" s="504">
        <f t="shared" si="60"/>
        <v>0</v>
      </c>
    </row>
    <row r="22" spans="1:80" x14ac:dyDescent="0.2">
      <c r="A22" s="329" t="s">
        <v>191</v>
      </c>
      <c r="B22" s="34" t="s">
        <v>240</v>
      </c>
      <c r="C22" s="33" t="s">
        <v>127</v>
      </c>
      <c r="D22" s="334">
        <f t="shared" si="61"/>
        <v>0</v>
      </c>
      <c r="E22" s="33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4">
        <f t="shared" si="63"/>
        <v>0</v>
      </c>
      <c r="AL22" s="504">
        <f t="shared" si="32"/>
        <v>0</v>
      </c>
      <c r="AM22" s="504">
        <f t="shared" si="33"/>
        <v>0</v>
      </c>
      <c r="AN22" s="504">
        <f t="shared" si="34"/>
        <v>0</v>
      </c>
      <c r="AO22" s="504">
        <f t="shared" si="35"/>
        <v>0</v>
      </c>
      <c r="AP22" s="504">
        <f t="shared" si="36"/>
        <v>0</v>
      </c>
      <c r="AQ22" s="504">
        <f t="shared" si="37"/>
        <v>0</v>
      </c>
      <c r="AR22" s="504">
        <f t="shared" si="38"/>
        <v>0</v>
      </c>
      <c r="AS22" s="504">
        <f t="shared" si="39"/>
        <v>0</v>
      </c>
      <c r="AT22" s="504">
        <f t="shared" si="40"/>
        <v>0</v>
      </c>
      <c r="AU22" s="504">
        <f t="shared" si="41"/>
        <v>0</v>
      </c>
      <c r="AV22" s="504">
        <f t="shared" si="42"/>
        <v>0</v>
      </c>
      <c r="AW22" s="504">
        <f t="shared" si="43"/>
        <v>0</v>
      </c>
      <c r="AX22" s="504">
        <f t="shared" si="44"/>
        <v>0</v>
      </c>
      <c r="AY22" s="504">
        <f t="shared" si="45"/>
        <v>0</v>
      </c>
      <c r="AZ22" s="504">
        <f t="shared" si="46"/>
        <v>0</v>
      </c>
      <c r="BA22" s="504">
        <f t="shared" si="47"/>
        <v>0</v>
      </c>
      <c r="BB22" s="504">
        <f t="shared" si="48"/>
        <v>0</v>
      </c>
      <c r="BC22" s="504">
        <f t="shared" si="49"/>
        <v>0</v>
      </c>
      <c r="BD22" s="504">
        <f t="shared" si="50"/>
        <v>0</v>
      </c>
      <c r="BE22" s="504">
        <f t="shared" si="51"/>
        <v>0</v>
      </c>
      <c r="BF22" s="504">
        <f t="shared" si="52"/>
        <v>0</v>
      </c>
      <c r="BG22" s="504">
        <f t="shared" si="53"/>
        <v>0</v>
      </c>
      <c r="BH22" s="504">
        <f t="shared" si="54"/>
        <v>0</v>
      </c>
      <c r="BI22" s="504">
        <f t="shared" si="55"/>
        <v>0</v>
      </c>
      <c r="BJ22" s="504">
        <f t="shared" si="56"/>
        <v>0</v>
      </c>
      <c r="BK22" s="504">
        <f t="shared" si="57"/>
        <v>0</v>
      </c>
      <c r="BL22" s="504">
        <f t="shared" si="58"/>
        <v>0</v>
      </c>
      <c r="BM22" s="504">
        <f t="shared" si="59"/>
        <v>0</v>
      </c>
      <c r="BN22" s="504">
        <f t="shared" si="60"/>
        <v>0</v>
      </c>
    </row>
    <row r="23" spans="1:80" x14ac:dyDescent="0.2">
      <c r="A23" s="329" t="s">
        <v>192</v>
      </c>
      <c r="B23" s="34" t="s">
        <v>240</v>
      </c>
      <c r="C23" s="33" t="s">
        <v>127</v>
      </c>
      <c r="D23" s="334">
        <f t="shared" si="61"/>
        <v>0</v>
      </c>
      <c r="E23" s="33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4">
        <f t="shared" si="63"/>
        <v>0</v>
      </c>
      <c r="AL23" s="504">
        <f t="shared" si="32"/>
        <v>0</v>
      </c>
      <c r="AM23" s="504">
        <f t="shared" si="33"/>
        <v>0</v>
      </c>
      <c r="AN23" s="504">
        <f t="shared" si="34"/>
        <v>0</v>
      </c>
      <c r="AO23" s="504">
        <f t="shared" si="35"/>
        <v>0</v>
      </c>
      <c r="AP23" s="504">
        <f t="shared" si="36"/>
        <v>0</v>
      </c>
      <c r="AQ23" s="504">
        <f t="shared" si="37"/>
        <v>0</v>
      </c>
      <c r="AR23" s="504">
        <f t="shared" si="38"/>
        <v>0</v>
      </c>
      <c r="AS23" s="504">
        <f t="shared" si="39"/>
        <v>0</v>
      </c>
      <c r="AT23" s="504">
        <f t="shared" si="40"/>
        <v>0</v>
      </c>
      <c r="AU23" s="504">
        <f t="shared" si="41"/>
        <v>0</v>
      </c>
      <c r="AV23" s="504">
        <f t="shared" si="42"/>
        <v>0</v>
      </c>
      <c r="AW23" s="504">
        <f t="shared" si="43"/>
        <v>0</v>
      </c>
      <c r="AX23" s="504">
        <f t="shared" si="44"/>
        <v>0</v>
      </c>
      <c r="AY23" s="504">
        <f t="shared" si="45"/>
        <v>0</v>
      </c>
      <c r="AZ23" s="504">
        <f t="shared" si="46"/>
        <v>0</v>
      </c>
      <c r="BA23" s="504">
        <f t="shared" si="47"/>
        <v>0</v>
      </c>
      <c r="BB23" s="504">
        <f t="shared" si="48"/>
        <v>0</v>
      </c>
      <c r="BC23" s="504">
        <f t="shared" si="49"/>
        <v>0</v>
      </c>
      <c r="BD23" s="504">
        <f t="shared" si="50"/>
        <v>0</v>
      </c>
      <c r="BE23" s="504">
        <f t="shared" si="51"/>
        <v>0</v>
      </c>
      <c r="BF23" s="504">
        <f t="shared" si="52"/>
        <v>0</v>
      </c>
      <c r="BG23" s="504">
        <f t="shared" si="53"/>
        <v>0</v>
      </c>
      <c r="BH23" s="504">
        <f t="shared" si="54"/>
        <v>0</v>
      </c>
      <c r="BI23" s="504">
        <f t="shared" si="55"/>
        <v>0</v>
      </c>
      <c r="BJ23" s="504">
        <f t="shared" si="56"/>
        <v>0</v>
      </c>
      <c r="BK23" s="504">
        <f t="shared" si="57"/>
        <v>0</v>
      </c>
      <c r="BL23" s="504">
        <f t="shared" si="58"/>
        <v>0</v>
      </c>
      <c r="BM23" s="504">
        <f t="shared" si="59"/>
        <v>0</v>
      </c>
      <c r="BN23" s="504">
        <f t="shared" si="60"/>
        <v>0</v>
      </c>
    </row>
    <row r="24" spans="1:80" s="337" customFormat="1" x14ac:dyDescent="0.2">
      <c r="A24" s="331">
        <v>3</v>
      </c>
      <c r="B24" s="332" t="s">
        <v>242</v>
      </c>
      <c r="C24" s="333" t="s">
        <v>127</v>
      </c>
      <c r="D24" s="334">
        <f t="shared" si="61"/>
        <v>0</v>
      </c>
      <c r="E24" s="334">
        <f t="shared" si="64"/>
        <v>0</v>
      </c>
      <c r="F24" s="335">
        <f>SUM(F25:F33)</f>
        <v>0</v>
      </c>
      <c r="G24" s="335">
        <f>SUM(G25:G33)</f>
        <v>0</v>
      </c>
      <c r="H24" s="335">
        <f t="shared" ref="H24:AI24" si="66">SUM(H25:H33)</f>
        <v>0</v>
      </c>
      <c r="I24" s="335">
        <f t="shared" si="66"/>
        <v>0</v>
      </c>
      <c r="J24" s="335">
        <f t="shared" si="66"/>
        <v>0</v>
      </c>
      <c r="K24" s="335">
        <f t="shared" si="66"/>
        <v>0</v>
      </c>
      <c r="L24" s="335">
        <f t="shared" si="66"/>
        <v>0</v>
      </c>
      <c r="M24" s="335">
        <f t="shared" si="66"/>
        <v>0</v>
      </c>
      <c r="N24" s="335">
        <f>SUM(N25:N33)</f>
        <v>0</v>
      </c>
      <c r="O24" s="335">
        <f t="shared" si="66"/>
        <v>0</v>
      </c>
      <c r="P24" s="335">
        <f t="shared" si="66"/>
        <v>0</v>
      </c>
      <c r="Q24" s="335">
        <f t="shared" si="66"/>
        <v>0</v>
      </c>
      <c r="R24" s="335">
        <f t="shared" si="66"/>
        <v>0</v>
      </c>
      <c r="S24" s="335">
        <f t="shared" si="66"/>
        <v>0</v>
      </c>
      <c r="T24" s="335">
        <f t="shared" si="66"/>
        <v>0</v>
      </c>
      <c r="U24" s="335">
        <f t="shared" si="66"/>
        <v>0</v>
      </c>
      <c r="V24" s="335">
        <f t="shared" si="66"/>
        <v>0</v>
      </c>
      <c r="W24" s="335">
        <f t="shared" si="66"/>
        <v>0</v>
      </c>
      <c r="X24" s="335">
        <f t="shared" si="66"/>
        <v>0</v>
      </c>
      <c r="Y24" s="335">
        <f t="shared" si="66"/>
        <v>0</v>
      </c>
      <c r="Z24" s="335">
        <f t="shared" si="66"/>
        <v>0</v>
      </c>
      <c r="AA24" s="335">
        <f t="shared" si="66"/>
        <v>0</v>
      </c>
      <c r="AB24" s="335">
        <f t="shared" si="66"/>
        <v>0</v>
      </c>
      <c r="AC24" s="335">
        <f t="shared" si="66"/>
        <v>0</v>
      </c>
      <c r="AD24" s="335">
        <f t="shared" si="66"/>
        <v>0</v>
      </c>
      <c r="AE24" s="335">
        <f t="shared" si="66"/>
        <v>0</v>
      </c>
      <c r="AF24" s="335">
        <f t="shared" si="66"/>
        <v>0</v>
      </c>
      <c r="AG24" s="335">
        <f t="shared" si="66"/>
        <v>0</v>
      </c>
      <c r="AH24" s="335">
        <f t="shared" si="66"/>
        <v>0</v>
      </c>
      <c r="AI24" s="335">
        <f t="shared" si="66"/>
        <v>0</v>
      </c>
      <c r="AJ24" s="3"/>
      <c r="AK24" s="504">
        <f t="shared" si="63"/>
        <v>0</v>
      </c>
      <c r="AL24" s="504">
        <f t="shared" si="32"/>
        <v>0</v>
      </c>
      <c r="AM24" s="504">
        <f t="shared" si="33"/>
        <v>0</v>
      </c>
      <c r="AN24" s="504">
        <f t="shared" si="34"/>
        <v>0</v>
      </c>
      <c r="AO24" s="504">
        <f t="shared" si="35"/>
        <v>0</v>
      </c>
      <c r="AP24" s="504">
        <f t="shared" si="36"/>
        <v>0</v>
      </c>
      <c r="AQ24" s="504">
        <f t="shared" si="37"/>
        <v>0</v>
      </c>
      <c r="AR24" s="504">
        <f t="shared" si="38"/>
        <v>0</v>
      </c>
      <c r="AS24" s="504">
        <f t="shared" si="39"/>
        <v>0</v>
      </c>
      <c r="AT24" s="504">
        <f t="shared" si="40"/>
        <v>0</v>
      </c>
      <c r="AU24" s="504">
        <f t="shared" si="41"/>
        <v>0</v>
      </c>
      <c r="AV24" s="504">
        <f t="shared" si="42"/>
        <v>0</v>
      </c>
      <c r="AW24" s="504">
        <f t="shared" si="43"/>
        <v>0</v>
      </c>
      <c r="AX24" s="504">
        <f t="shared" si="44"/>
        <v>0</v>
      </c>
      <c r="AY24" s="504">
        <f t="shared" si="45"/>
        <v>0</v>
      </c>
      <c r="AZ24" s="504">
        <f t="shared" si="46"/>
        <v>0</v>
      </c>
      <c r="BA24" s="504">
        <f t="shared" si="47"/>
        <v>0</v>
      </c>
      <c r="BB24" s="504">
        <f t="shared" si="48"/>
        <v>0</v>
      </c>
      <c r="BC24" s="504">
        <f t="shared" si="49"/>
        <v>0</v>
      </c>
      <c r="BD24" s="504">
        <f t="shared" si="50"/>
        <v>0</v>
      </c>
      <c r="BE24" s="504">
        <f t="shared" si="51"/>
        <v>0</v>
      </c>
      <c r="BF24" s="504">
        <f t="shared" si="52"/>
        <v>0</v>
      </c>
      <c r="BG24" s="504">
        <f t="shared" si="53"/>
        <v>0</v>
      </c>
      <c r="BH24" s="504">
        <f t="shared" si="54"/>
        <v>0</v>
      </c>
      <c r="BI24" s="504">
        <f t="shared" si="55"/>
        <v>0</v>
      </c>
      <c r="BJ24" s="504">
        <f t="shared" si="56"/>
        <v>0</v>
      </c>
      <c r="BK24" s="504">
        <f t="shared" si="57"/>
        <v>0</v>
      </c>
      <c r="BL24" s="504">
        <f t="shared" si="58"/>
        <v>0</v>
      </c>
      <c r="BM24" s="504">
        <f t="shared" si="59"/>
        <v>0</v>
      </c>
      <c r="BN24" s="504">
        <f t="shared" si="60"/>
        <v>0</v>
      </c>
      <c r="BO24" s="336"/>
      <c r="BP24" s="336"/>
      <c r="BQ24" s="336"/>
      <c r="BR24" s="336"/>
      <c r="BS24" s="336"/>
      <c r="BT24" s="336"/>
      <c r="BU24" s="336"/>
      <c r="BV24" s="336"/>
      <c r="BW24" s="336"/>
      <c r="BX24" s="336"/>
      <c r="BY24" s="336"/>
      <c r="BZ24" s="336"/>
      <c r="CA24" s="336"/>
      <c r="CB24" s="336"/>
    </row>
    <row r="25" spans="1:80" x14ac:dyDescent="0.2">
      <c r="A25" s="329" t="s">
        <v>203</v>
      </c>
      <c r="B25" s="34" t="s">
        <v>243</v>
      </c>
      <c r="C25" s="33" t="s">
        <v>127</v>
      </c>
      <c r="D25" s="334">
        <f t="shared" si="61"/>
        <v>0</v>
      </c>
      <c r="E25" s="33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4">
        <f t="shared" si="63"/>
        <v>0</v>
      </c>
      <c r="AL25" s="504">
        <f t="shared" si="32"/>
        <v>0</v>
      </c>
      <c r="AM25" s="504">
        <f t="shared" si="33"/>
        <v>0</v>
      </c>
      <c r="AN25" s="504">
        <f t="shared" si="34"/>
        <v>0</v>
      </c>
      <c r="AO25" s="504">
        <f t="shared" si="35"/>
        <v>0</v>
      </c>
      <c r="AP25" s="504">
        <f t="shared" si="36"/>
        <v>0</v>
      </c>
      <c r="AQ25" s="504">
        <f t="shared" si="37"/>
        <v>0</v>
      </c>
      <c r="AR25" s="504">
        <f t="shared" si="38"/>
        <v>0</v>
      </c>
      <c r="AS25" s="504">
        <f t="shared" si="39"/>
        <v>0</v>
      </c>
      <c r="AT25" s="504">
        <f t="shared" si="40"/>
        <v>0</v>
      </c>
      <c r="AU25" s="504">
        <f t="shared" si="41"/>
        <v>0</v>
      </c>
      <c r="AV25" s="504">
        <f t="shared" si="42"/>
        <v>0</v>
      </c>
      <c r="AW25" s="504">
        <f t="shared" si="43"/>
        <v>0</v>
      </c>
      <c r="AX25" s="504">
        <f t="shared" si="44"/>
        <v>0</v>
      </c>
      <c r="AY25" s="504">
        <f t="shared" si="45"/>
        <v>0</v>
      </c>
      <c r="AZ25" s="504">
        <f t="shared" si="46"/>
        <v>0</v>
      </c>
      <c r="BA25" s="504">
        <f t="shared" si="47"/>
        <v>0</v>
      </c>
      <c r="BB25" s="504">
        <f t="shared" si="48"/>
        <v>0</v>
      </c>
      <c r="BC25" s="504">
        <f t="shared" si="49"/>
        <v>0</v>
      </c>
      <c r="BD25" s="504">
        <f t="shared" si="50"/>
        <v>0</v>
      </c>
      <c r="BE25" s="504">
        <f t="shared" si="51"/>
        <v>0</v>
      </c>
      <c r="BF25" s="504">
        <f t="shared" si="52"/>
        <v>0</v>
      </c>
      <c r="BG25" s="504">
        <f t="shared" si="53"/>
        <v>0</v>
      </c>
      <c r="BH25" s="504">
        <f t="shared" si="54"/>
        <v>0</v>
      </c>
      <c r="BI25" s="504">
        <f t="shared" si="55"/>
        <v>0</v>
      </c>
      <c r="BJ25" s="504">
        <f t="shared" si="56"/>
        <v>0</v>
      </c>
      <c r="BK25" s="504">
        <f t="shared" si="57"/>
        <v>0</v>
      </c>
      <c r="BL25" s="504">
        <f t="shared" si="58"/>
        <v>0</v>
      </c>
      <c r="BM25" s="504">
        <f t="shared" si="59"/>
        <v>0</v>
      </c>
      <c r="BN25" s="504">
        <f t="shared" si="60"/>
        <v>0</v>
      </c>
    </row>
    <row r="26" spans="1:80" x14ac:dyDescent="0.2">
      <c r="A26" s="329" t="s">
        <v>209</v>
      </c>
      <c r="B26" s="34" t="s">
        <v>243</v>
      </c>
      <c r="C26" s="33" t="s">
        <v>127</v>
      </c>
      <c r="D26" s="334">
        <f t="shared" si="61"/>
        <v>0</v>
      </c>
      <c r="E26" s="33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4">
        <f t="shared" si="63"/>
        <v>0</v>
      </c>
      <c r="AL26" s="504">
        <f t="shared" si="32"/>
        <v>0</v>
      </c>
      <c r="AM26" s="504">
        <f t="shared" si="33"/>
        <v>0</v>
      </c>
      <c r="AN26" s="504">
        <f t="shared" si="34"/>
        <v>0</v>
      </c>
      <c r="AO26" s="504">
        <f t="shared" si="35"/>
        <v>0</v>
      </c>
      <c r="AP26" s="504">
        <f t="shared" si="36"/>
        <v>0</v>
      </c>
      <c r="AQ26" s="504">
        <f t="shared" si="37"/>
        <v>0</v>
      </c>
      <c r="AR26" s="504">
        <f t="shared" si="38"/>
        <v>0</v>
      </c>
      <c r="AS26" s="504">
        <f t="shared" si="39"/>
        <v>0</v>
      </c>
      <c r="AT26" s="504">
        <f t="shared" si="40"/>
        <v>0</v>
      </c>
      <c r="AU26" s="504">
        <f t="shared" si="41"/>
        <v>0</v>
      </c>
      <c r="AV26" s="504">
        <f t="shared" si="42"/>
        <v>0</v>
      </c>
      <c r="AW26" s="504">
        <f t="shared" si="43"/>
        <v>0</v>
      </c>
      <c r="AX26" s="504">
        <f t="shared" si="44"/>
        <v>0</v>
      </c>
      <c r="AY26" s="504">
        <f t="shared" si="45"/>
        <v>0</v>
      </c>
      <c r="AZ26" s="504">
        <f t="shared" si="46"/>
        <v>0</v>
      </c>
      <c r="BA26" s="504">
        <f t="shared" si="47"/>
        <v>0</v>
      </c>
      <c r="BB26" s="504">
        <f t="shared" si="48"/>
        <v>0</v>
      </c>
      <c r="BC26" s="504">
        <f t="shared" si="49"/>
        <v>0</v>
      </c>
      <c r="BD26" s="504">
        <f t="shared" si="50"/>
        <v>0</v>
      </c>
      <c r="BE26" s="504">
        <f t="shared" si="51"/>
        <v>0</v>
      </c>
      <c r="BF26" s="504">
        <f t="shared" si="52"/>
        <v>0</v>
      </c>
      <c r="BG26" s="504">
        <f t="shared" si="53"/>
        <v>0</v>
      </c>
      <c r="BH26" s="504">
        <f t="shared" si="54"/>
        <v>0</v>
      </c>
      <c r="BI26" s="504">
        <f t="shared" si="55"/>
        <v>0</v>
      </c>
      <c r="BJ26" s="504">
        <f t="shared" si="56"/>
        <v>0</v>
      </c>
      <c r="BK26" s="504">
        <f t="shared" si="57"/>
        <v>0</v>
      </c>
      <c r="BL26" s="504">
        <f t="shared" si="58"/>
        <v>0</v>
      </c>
      <c r="BM26" s="504">
        <f t="shared" si="59"/>
        <v>0</v>
      </c>
      <c r="BN26" s="504">
        <f t="shared" si="60"/>
        <v>0</v>
      </c>
    </row>
    <row r="27" spans="1:80" x14ac:dyDescent="0.2">
      <c r="A27" s="329" t="s">
        <v>244</v>
      </c>
      <c r="B27" s="34" t="s">
        <v>243</v>
      </c>
      <c r="C27" s="33" t="s">
        <v>127</v>
      </c>
      <c r="D27" s="334">
        <f t="shared" si="61"/>
        <v>0</v>
      </c>
      <c r="E27" s="33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4">
        <f t="shared" si="63"/>
        <v>0</v>
      </c>
      <c r="AL27" s="504">
        <f t="shared" si="32"/>
        <v>0</v>
      </c>
      <c r="AM27" s="504">
        <f t="shared" si="33"/>
        <v>0</v>
      </c>
      <c r="AN27" s="504">
        <f t="shared" si="34"/>
        <v>0</v>
      </c>
      <c r="AO27" s="504">
        <f t="shared" si="35"/>
        <v>0</v>
      </c>
      <c r="AP27" s="504">
        <f t="shared" si="36"/>
        <v>0</v>
      </c>
      <c r="AQ27" s="504">
        <f t="shared" si="37"/>
        <v>0</v>
      </c>
      <c r="AR27" s="504">
        <f t="shared" si="38"/>
        <v>0</v>
      </c>
      <c r="AS27" s="504">
        <f t="shared" si="39"/>
        <v>0</v>
      </c>
      <c r="AT27" s="504">
        <f t="shared" si="40"/>
        <v>0</v>
      </c>
      <c r="AU27" s="504">
        <f t="shared" si="41"/>
        <v>0</v>
      </c>
      <c r="AV27" s="504">
        <f t="shared" si="42"/>
        <v>0</v>
      </c>
      <c r="AW27" s="504">
        <f t="shared" si="43"/>
        <v>0</v>
      </c>
      <c r="AX27" s="504">
        <f t="shared" si="44"/>
        <v>0</v>
      </c>
      <c r="AY27" s="504">
        <f t="shared" si="45"/>
        <v>0</v>
      </c>
      <c r="AZ27" s="504">
        <f t="shared" si="46"/>
        <v>0</v>
      </c>
      <c r="BA27" s="504">
        <f t="shared" si="47"/>
        <v>0</v>
      </c>
      <c r="BB27" s="504">
        <f t="shared" si="48"/>
        <v>0</v>
      </c>
      <c r="BC27" s="504">
        <f t="shared" si="49"/>
        <v>0</v>
      </c>
      <c r="BD27" s="504">
        <f t="shared" si="50"/>
        <v>0</v>
      </c>
      <c r="BE27" s="504">
        <f t="shared" si="51"/>
        <v>0</v>
      </c>
      <c r="BF27" s="504">
        <f t="shared" si="52"/>
        <v>0</v>
      </c>
      <c r="BG27" s="504">
        <f t="shared" si="53"/>
        <v>0</v>
      </c>
      <c r="BH27" s="504">
        <f t="shared" si="54"/>
        <v>0</v>
      </c>
      <c r="BI27" s="504">
        <f t="shared" si="55"/>
        <v>0</v>
      </c>
      <c r="BJ27" s="504">
        <f t="shared" si="56"/>
        <v>0</v>
      </c>
      <c r="BK27" s="504">
        <f t="shared" si="57"/>
        <v>0</v>
      </c>
      <c r="BL27" s="504">
        <f t="shared" si="58"/>
        <v>0</v>
      </c>
      <c r="BM27" s="504">
        <f t="shared" si="59"/>
        <v>0</v>
      </c>
      <c r="BN27" s="504">
        <f t="shared" si="60"/>
        <v>0</v>
      </c>
    </row>
    <row r="28" spans="1:80" x14ac:dyDescent="0.2">
      <c r="A28" s="329" t="s">
        <v>245</v>
      </c>
      <c r="B28" s="34" t="s">
        <v>243</v>
      </c>
      <c r="C28" s="33" t="s">
        <v>127</v>
      </c>
      <c r="D28" s="334">
        <f t="shared" si="61"/>
        <v>0</v>
      </c>
      <c r="E28" s="33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4">
        <f t="shared" si="63"/>
        <v>0</v>
      </c>
      <c r="AL28" s="504">
        <f t="shared" si="32"/>
        <v>0</v>
      </c>
      <c r="AM28" s="504">
        <f t="shared" si="33"/>
        <v>0</v>
      </c>
      <c r="AN28" s="504">
        <f t="shared" si="34"/>
        <v>0</v>
      </c>
      <c r="AO28" s="504">
        <f t="shared" si="35"/>
        <v>0</v>
      </c>
      <c r="AP28" s="504">
        <f t="shared" si="36"/>
        <v>0</v>
      </c>
      <c r="AQ28" s="504">
        <f t="shared" si="37"/>
        <v>0</v>
      </c>
      <c r="AR28" s="504">
        <f t="shared" si="38"/>
        <v>0</v>
      </c>
      <c r="AS28" s="504">
        <f t="shared" si="39"/>
        <v>0</v>
      </c>
      <c r="AT28" s="504">
        <f t="shared" si="40"/>
        <v>0</v>
      </c>
      <c r="AU28" s="504">
        <f t="shared" si="41"/>
        <v>0</v>
      </c>
      <c r="AV28" s="504">
        <f t="shared" si="42"/>
        <v>0</v>
      </c>
      <c r="AW28" s="504">
        <f t="shared" si="43"/>
        <v>0</v>
      </c>
      <c r="AX28" s="504">
        <f t="shared" si="44"/>
        <v>0</v>
      </c>
      <c r="AY28" s="504">
        <f t="shared" si="45"/>
        <v>0</v>
      </c>
      <c r="AZ28" s="504">
        <f t="shared" si="46"/>
        <v>0</v>
      </c>
      <c r="BA28" s="504">
        <f t="shared" si="47"/>
        <v>0</v>
      </c>
      <c r="BB28" s="504">
        <f t="shared" si="48"/>
        <v>0</v>
      </c>
      <c r="BC28" s="504">
        <f t="shared" si="49"/>
        <v>0</v>
      </c>
      <c r="BD28" s="504">
        <f t="shared" si="50"/>
        <v>0</v>
      </c>
      <c r="BE28" s="504">
        <f t="shared" si="51"/>
        <v>0</v>
      </c>
      <c r="BF28" s="504">
        <f t="shared" si="52"/>
        <v>0</v>
      </c>
      <c r="BG28" s="504">
        <f t="shared" si="53"/>
        <v>0</v>
      </c>
      <c r="BH28" s="504">
        <f t="shared" si="54"/>
        <v>0</v>
      </c>
      <c r="BI28" s="504">
        <f t="shared" si="55"/>
        <v>0</v>
      </c>
      <c r="BJ28" s="504">
        <f t="shared" si="56"/>
        <v>0</v>
      </c>
      <c r="BK28" s="504">
        <f t="shared" si="57"/>
        <v>0</v>
      </c>
      <c r="BL28" s="504">
        <f t="shared" si="58"/>
        <v>0</v>
      </c>
      <c r="BM28" s="504">
        <f t="shared" si="59"/>
        <v>0</v>
      </c>
      <c r="BN28" s="504">
        <f t="shared" si="60"/>
        <v>0</v>
      </c>
    </row>
    <row r="29" spans="1:80" x14ac:dyDescent="0.2">
      <c r="A29" s="329" t="s">
        <v>246</v>
      </c>
      <c r="B29" s="34" t="s">
        <v>243</v>
      </c>
      <c r="C29" s="33" t="s">
        <v>127</v>
      </c>
      <c r="D29" s="334">
        <f t="shared" si="61"/>
        <v>0</v>
      </c>
      <c r="E29" s="33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4">
        <f t="shared" si="63"/>
        <v>0</v>
      </c>
      <c r="AL29" s="504">
        <f t="shared" si="32"/>
        <v>0</v>
      </c>
      <c r="AM29" s="504">
        <f t="shared" si="33"/>
        <v>0</v>
      </c>
      <c r="AN29" s="504">
        <f t="shared" si="34"/>
        <v>0</v>
      </c>
      <c r="AO29" s="504">
        <f t="shared" si="35"/>
        <v>0</v>
      </c>
      <c r="AP29" s="504">
        <f t="shared" si="36"/>
        <v>0</v>
      </c>
      <c r="AQ29" s="504">
        <f t="shared" si="37"/>
        <v>0</v>
      </c>
      <c r="AR29" s="504">
        <f t="shared" si="38"/>
        <v>0</v>
      </c>
      <c r="AS29" s="504">
        <f t="shared" si="39"/>
        <v>0</v>
      </c>
      <c r="AT29" s="504">
        <f t="shared" si="40"/>
        <v>0</v>
      </c>
      <c r="AU29" s="504">
        <f t="shared" si="41"/>
        <v>0</v>
      </c>
      <c r="AV29" s="504">
        <f t="shared" si="42"/>
        <v>0</v>
      </c>
      <c r="AW29" s="504">
        <f t="shared" si="43"/>
        <v>0</v>
      </c>
      <c r="AX29" s="504">
        <f t="shared" si="44"/>
        <v>0</v>
      </c>
      <c r="AY29" s="504">
        <f t="shared" si="45"/>
        <v>0</v>
      </c>
      <c r="AZ29" s="504">
        <f t="shared" si="46"/>
        <v>0</v>
      </c>
      <c r="BA29" s="504">
        <f t="shared" si="47"/>
        <v>0</v>
      </c>
      <c r="BB29" s="504">
        <f t="shared" si="48"/>
        <v>0</v>
      </c>
      <c r="BC29" s="504">
        <f t="shared" si="49"/>
        <v>0</v>
      </c>
      <c r="BD29" s="504">
        <f t="shared" si="50"/>
        <v>0</v>
      </c>
      <c r="BE29" s="504">
        <f t="shared" si="51"/>
        <v>0</v>
      </c>
      <c r="BF29" s="504">
        <f t="shared" si="52"/>
        <v>0</v>
      </c>
      <c r="BG29" s="504">
        <f t="shared" si="53"/>
        <v>0</v>
      </c>
      <c r="BH29" s="504">
        <f t="shared" si="54"/>
        <v>0</v>
      </c>
      <c r="BI29" s="504">
        <f t="shared" si="55"/>
        <v>0</v>
      </c>
      <c r="BJ29" s="504">
        <f t="shared" si="56"/>
        <v>0</v>
      </c>
      <c r="BK29" s="504">
        <f t="shared" si="57"/>
        <v>0</v>
      </c>
      <c r="BL29" s="504">
        <f t="shared" si="58"/>
        <v>0</v>
      </c>
      <c r="BM29" s="504">
        <f t="shared" si="59"/>
        <v>0</v>
      </c>
      <c r="BN29" s="504">
        <f t="shared" si="60"/>
        <v>0</v>
      </c>
    </row>
    <row r="30" spans="1:80" x14ac:dyDescent="0.2">
      <c r="A30" s="329" t="s">
        <v>247</v>
      </c>
      <c r="B30" s="34" t="s">
        <v>243</v>
      </c>
      <c r="C30" s="33" t="s">
        <v>127</v>
      </c>
      <c r="D30" s="334">
        <f t="shared" si="61"/>
        <v>0</v>
      </c>
      <c r="E30" s="33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4">
        <f t="shared" si="63"/>
        <v>0</v>
      </c>
      <c r="AL30" s="504">
        <f t="shared" si="32"/>
        <v>0</v>
      </c>
      <c r="AM30" s="504">
        <f t="shared" si="33"/>
        <v>0</v>
      </c>
      <c r="AN30" s="504">
        <f t="shared" si="34"/>
        <v>0</v>
      </c>
      <c r="AO30" s="504">
        <f t="shared" si="35"/>
        <v>0</v>
      </c>
      <c r="AP30" s="504">
        <f t="shared" si="36"/>
        <v>0</v>
      </c>
      <c r="AQ30" s="504">
        <f t="shared" si="37"/>
        <v>0</v>
      </c>
      <c r="AR30" s="504">
        <f t="shared" si="38"/>
        <v>0</v>
      </c>
      <c r="AS30" s="504">
        <f t="shared" si="39"/>
        <v>0</v>
      </c>
      <c r="AT30" s="504">
        <f t="shared" si="40"/>
        <v>0</v>
      </c>
      <c r="AU30" s="504">
        <f t="shared" si="41"/>
        <v>0</v>
      </c>
      <c r="AV30" s="504">
        <f t="shared" si="42"/>
        <v>0</v>
      </c>
      <c r="AW30" s="504">
        <f t="shared" si="43"/>
        <v>0</v>
      </c>
      <c r="AX30" s="504">
        <f t="shared" si="44"/>
        <v>0</v>
      </c>
      <c r="AY30" s="504">
        <f t="shared" si="45"/>
        <v>0</v>
      </c>
      <c r="AZ30" s="504">
        <f t="shared" si="46"/>
        <v>0</v>
      </c>
      <c r="BA30" s="504">
        <f t="shared" si="47"/>
        <v>0</v>
      </c>
      <c r="BB30" s="504">
        <f t="shared" si="48"/>
        <v>0</v>
      </c>
      <c r="BC30" s="504">
        <f t="shared" si="49"/>
        <v>0</v>
      </c>
      <c r="BD30" s="504">
        <f t="shared" si="50"/>
        <v>0</v>
      </c>
      <c r="BE30" s="504">
        <f t="shared" si="51"/>
        <v>0</v>
      </c>
      <c r="BF30" s="504">
        <f t="shared" si="52"/>
        <v>0</v>
      </c>
      <c r="BG30" s="504">
        <f t="shared" si="53"/>
        <v>0</v>
      </c>
      <c r="BH30" s="504">
        <f t="shared" si="54"/>
        <v>0</v>
      </c>
      <c r="BI30" s="504">
        <f t="shared" si="55"/>
        <v>0</v>
      </c>
      <c r="BJ30" s="504">
        <f t="shared" si="56"/>
        <v>0</v>
      </c>
      <c r="BK30" s="504">
        <f t="shared" si="57"/>
        <v>0</v>
      </c>
      <c r="BL30" s="504">
        <f t="shared" si="58"/>
        <v>0</v>
      </c>
      <c r="BM30" s="504">
        <f t="shared" si="59"/>
        <v>0</v>
      </c>
      <c r="BN30" s="504">
        <f t="shared" si="60"/>
        <v>0</v>
      </c>
    </row>
    <row r="31" spans="1:80" x14ac:dyDescent="0.2">
      <c r="A31" s="329" t="s">
        <v>248</v>
      </c>
      <c r="B31" s="34" t="s">
        <v>243</v>
      </c>
      <c r="C31" s="33" t="s">
        <v>127</v>
      </c>
      <c r="D31" s="334">
        <f t="shared" si="61"/>
        <v>0</v>
      </c>
      <c r="E31" s="33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4">
        <f t="shared" si="63"/>
        <v>0</v>
      </c>
      <c r="AL31" s="504">
        <f t="shared" si="32"/>
        <v>0</v>
      </c>
      <c r="AM31" s="504">
        <f t="shared" si="33"/>
        <v>0</v>
      </c>
      <c r="AN31" s="504">
        <f t="shared" si="34"/>
        <v>0</v>
      </c>
      <c r="AO31" s="504">
        <f t="shared" si="35"/>
        <v>0</v>
      </c>
      <c r="AP31" s="504">
        <f t="shared" si="36"/>
        <v>0</v>
      </c>
      <c r="AQ31" s="504">
        <f t="shared" si="37"/>
        <v>0</v>
      </c>
      <c r="AR31" s="504">
        <f t="shared" si="38"/>
        <v>0</v>
      </c>
      <c r="AS31" s="504">
        <f t="shared" si="39"/>
        <v>0</v>
      </c>
      <c r="AT31" s="504">
        <f t="shared" si="40"/>
        <v>0</v>
      </c>
      <c r="AU31" s="504">
        <f t="shared" si="41"/>
        <v>0</v>
      </c>
      <c r="AV31" s="504">
        <f t="shared" si="42"/>
        <v>0</v>
      </c>
      <c r="AW31" s="504">
        <f t="shared" si="43"/>
        <v>0</v>
      </c>
      <c r="AX31" s="504">
        <f t="shared" si="44"/>
        <v>0</v>
      </c>
      <c r="AY31" s="504">
        <f t="shared" si="45"/>
        <v>0</v>
      </c>
      <c r="AZ31" s="504">
        <f t="shared" si="46"/>
        <v>0</v>
      </c>
      <c r="BA31" s="504">
        <f t="shared" si="47"/>
        <v>0</v>
      </c>
      <c r="BB31" s="504">
        <f t="shared" si="48"/>
        <v>0</v>
      </c>
      <c r="BC31" s="504">
        <f t="shared" si="49"/>
        <v>0</v>
      </c>
      <c r="BD31" s="504">
        <f t="shared" si="50"/>
        <v>0</v>
      </c>
      <c r="BE31" s="504">
        <f t="shared" si="51"/>
        <v>0</v>
      </c>
      <c r="BF31" s="504">
        <f t="shared" si="52"/>
        <v>0</v>
      </c>
      <c r="BG31" s="504">
        <f t="shared" si="53"/>
        <v>0</v>
      </c>
      <c r="BH31" s="504">
        <f t="shared" si="54"/>
        <v>0</v>
      </c>
      <c r="BI31" s="504">
        <f t="shared" si="55"/>
        <v>0</v>
      </c>
      <c r="BJ31" s="504">
        <f t="shared" si="56"/>
        <v>0</v>
      </c>
      <c r="BK31" s="504">
        <f t="shared" si="57"/>
        <v>0</v>
      </c>
      <c r="BL31" s="504">
        <f t="shared" si="58"/>
        <v>0</v>
      </c>
      <c r="BM31" s="504">
        <f t="shared" si="59"/>
        <v>0</v>
      </c>
      <c r="BN31" s="504">
        <f t="shared" si="60"/>
        <v>0</v>
      </c>
    </row>
    <row r="32" spans="1:80" x14ac:dyDescent="0.2">
      <c r="A32" s="329" t="s">
        <v>249</v>
      </c>
      <c r="B32" s="34" t="s">
        <v>243</v>
      </c>
      <c r="C32" s="33" t="s">
        <v>127</v>
      </c>
      <c r="D32" s="334">
        <f t="shared" si="61"/>
        <v>0</v>
      </c>
      <c r="E32" s="33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4">
        <f t="shared" si="63"/>
        <v>0</v>
      </c>
      <c r="AL32" s="504">
        <f t="shared" si="32"/>
        <v>0</v>
      </c>
      <c r="AM32" s="504">
        <f t="shared" si="33"/>
        <v>0</v>
      </c>
      <c r="AN32" s="504">
        <f t="shared" si="34"/>
        <v>0</v>
      </c>
      <c r="AO32" s="504">
        <f t="shared" si="35"/>
        <v>0</v>
      </c>
      <c r="AP32" s="504">
        <f t="shared" si="36"/>
        <v>0</v>
      </c>
      <c r="AQ32" s="504">
        <f t="shared" si="37"/>
        <v>0</v>
      </c>
      <c r="AR32" s="504">
        <f t="shared" si="38"/>
        <v>0</v>
      </c>
      <c r="AS32" s="504">
        <f t="shared" si="39"/>
        <v>0</v>
      </c>
      <c r="AT32" s="504">
        <f t="shared" si="40"/>
        <v>0</v>
      </c>
      <c r="AU32" s="504">
        <f t="shared" si="41"/>
        <v>0</v>
      </c>
      <c r="AV32" s="504">
        <f t="shared" si="42"/>
        <v>0</v>
      </c>
      <c r="AW32" s="504">
        <f t="shared" si="43"/>
        <v>0</v>
      </c>
      <c r="AX32" s="504">
        <f t="shared" si="44"/>
        <v>0</v>
      </c>
      <c r="AY32" s="504">
        <f t="shared" si="45"/>
        <v>0</v>
      </c>
      <c r="AZ32" s="504">
        <f t="shared" si="46"/>
        <v>0</v>
      </c>
      <c r="BA32" s="504">
        <f t="shared" si="47"/>
        <v>0</v>
      </c>
      <c r="BB32" s="504">
        <f t="shared" si="48"/>
        <v>0</v>
      </c>
      <c r="BC32" s="504">
        <f t="shared" si="49"/>
        <v>0</v>
      </c>
      <c r="BD32" s="504">
        <f t="shared" si="50"/>
        <v>0</v>
      </c>
      <c r="BE32" s="504">
        <f t="shared" si="51"/>
        <v>0</v>
      </c>
      <c r="BF32" s="504">
        <f t="shared" si="52"/>
        <v>0</v>
      </c>
      <c r="BG32" s="504">
        <f t="shared" si="53"/>
        <v>0</v>
      </c>
      <c r="BH32" s="504">
        <f t="shared" si="54"/>
        <v>0</v>
      </c>
      <c r="BI32" s="504">
        <f t="shared" si="55"/>
        <v>0</v>
      </c>
      <c r="BJ32" s="504">
        <f t="shared" si="56"/>
        <v>0</v>
      </c>
      <c r="BK32" s="504">
        <f t="shared" si="57"/>
        <v>0</v>
      </c>
      <c r="BL32" s="504">
        <f t="shared" si="58"/>
        <v>0</v>
      </c>
      <c r="BM32" s="504">
        <f t="shared" si="59"/>
        <v>0</v>
      </c>
      <c r="BN32" s="504">
        <f t="shared" si="60"/>
        <v>0</v>
      </c>
    </row>
    <row r="33" spans="1:80" x14ac:dyDescent="0.2">
      <c r="A33" s="329" t="s">
        <v>250</v>
      </c>
      <c r="B33" s="34" t="s">
        <v>243</v>
      </c>
      <c r="C33" s="33" t="s">
        <v>127</v>
      </c>
      <c r="D33" s="334">
        <f t="shared" si="61"/>
        <v>0</v>
      </c>
      <c r="E33" s="33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4">
        <f t="shared" si="63"/>
        <v>0</v>
      </c>
      <c r="AL33" s="504">
        <f t="shared" si="32"/>
        <v>0</v>
      </c>
      <c r="AM33" s="504">
        <f t="shared" si="33"/>
        <v>0</v>
      </c>
      <c r="AN33" s="504">
        <f t="shared" si="34"/>
        <v>0</v>
      </c>
      <c r="AO33" s="504">
        <f t="shared" si="35"/>
        <v>0</v>
      </c>
      <c r="AP33" s="504">
        <f t="shared" si="36"/>
        <v>0</v>
      </c>
      <c r="AQ33" s="504">
        <f t="shared" si="37"/>
        <v>0</v>
      </c>
      <c r="AR33" s="504">
        <f t="shared" si="38"/>
        <v>0</v>
      </c>
      <c r="AS33" s="504">
        <f t="shared" si="39"/>
        <v>0</v>
      </c>
      <c r="AT33" s="504">
        <f t="shared" si="40"/>
        <v>0</v>
      </c>
      <c r="AU33" s="504">
        <f t="shared" si="41"/>
        <v>0</v>
      </c>
      <c r="AV33" s="504">
        <f t="shared" si="42"/>
        <v>0</v>
      </c>
      <c r="AW33" s="504">
        <f t="shared" si="43"/>
        <v>0</v>
      </c>
      <c r="AX33" s="504">
        <f t="shared" si="44"/>
        <v>0</v>
      </c>
      <c r="AY33" s="504">
        <f t="shared" si="45"/>
        <v>0</v>
      </c>
      <c r="AZ33" s="504">
        <f t="shared" si="46"/>
        <v>0</v>
      </c>
      <c r="BA33" s="504">
        <f t="shared" si="47"/>
        <v>0</v>
      </c>
      <c r="BB33" s="504">
        <f t="shared" si="48"/>
        <v>0</v>
      </c>
      <c r="BC33" s="504">
        <f t="shared" si="49"/>
        <v>0</v>
      </c>
      <c r="BD33" s="504">
        <f t="shared" si="50"/>
        <v>0</v>
      </c>
      <c r="BE33" s="504">
        <f t="shared" si="51"/>
        <v>0</v>
      </c>
      <c r="BF33" s="504">
        <f t="shared" si="52"/>
        <v>0</v>
      </c>
      <c r="BG33" s="504">
        <f t="shared" si="53"/>
        <v>0</v>
      </c>
      <c r="BH33" s="504">
        <f t="shared" si="54"/>
        <v>0</v>
      </c>
      <c r="BI33" s="504">
        <f t="shared" si="55"/>
        <v>0</v>
      </c>
      <c r="BJ33" s="504">
        <f t="shared" si="56"/>
        <v>0</v>
      </c>
      <c r="BK33" s="504">
        <f t="shared" si="57"/>
        <v>0</v>
      </c>
      <c r="BL33" s="504">
        <f t="shared" si="58"/>
        <v>0</v>
      </c>
      <c r="BM33" s="504">
        <f t="shared" si="59"/>
        <v>0</v>
      </c>
      <c r="BN33" s="504">
        <f t="shared" si="60"/>
        <v>0</v>
      </c>
    </row>
    <row r="34" spans="1:80" s="337" customFormat="1" x14ac:dyDescent="0.2">
      <c r="A34" s="331">
        <v>4</v>
      </c>
      <c r="B34" s="332" t="s">
        <v>251</v>
      </c>
      <c r="C34" s="333" t="s">
        <v>127</v>
      </c>
      <c r="D34" s="334">
        <f t="shared" si="61"/>
        <v>0</v>
      </c>
      <c r="E34" s="334">
        <f t="shared" ref="E34:E42" si="67">SUM(F34:AI34)</f>
        <v>0</v>
      </c>
      <c r="F34" s="335">
        <f>SUM(F35:F38)</f>
        <v>0</v>
      </c>
      <c r="G34" s="335">
        <f t="shared" ref="G34:AI34" si="68">SUM(G35:G38)</f>
        <v>0</v>
      </c>
      <c r="H34" s="335">
        <f t="shared" si="68"/>
        <v>0</v>
      </c>
      <c r="I34" s="335">
        <f t="shared" si="68"/>
        <v>0</v>
      </c>
      <c r="J34" s="335">
        <f t="shared" si="68"/>
        <v>0</v>
      </c>
      <c r="K34" s="335">
        <f t="shared" si="68"/>
        <v>0</v>
      </c>
      <c r="L34" s="335">
        <f t="shared" si="68"/>
        <v>0</v>
      </c>
      <c r="M34" s="335">
        <f t="shared" si="68"/>
        <v>0</v>
      </c>
      <c r="N34" s="335">
        <f t="shared" si="68"/>
        <v>0</v>
      </c>
      <c r="O34" s="335">
        <f t="shared" si="68"/>
        <v>0</v>
      </c>
      <c r="P34" s="335">
        <f t="shared" si="68"/>
        <v>0</v>
      </c>
      <c r="Q34" s="335">
        <f t="shared" si="68"/>
        <v>0</v>
      </c>
      <c r="R34" s="335">
        <f t="shared" si="68"/>
        <v>0</v>
      </c>
      <c r="S34" s="335">
        <f t="shared" si="68"/>
        <v>0</v>
      </c>
      <c r="T34" s="335">
        <f t="shared" si="68"/>
        <v>0</v>
      </c>
      <c r="U34" s="335">
        <f t="shared" si="68"/>
        <v>0</v>
      </c>
      <c r="V34" s="335">
        <f t="shared" si="68"/>
        <v>0</v>
      </c>
      <c r="W34" s="335">
        <f t="shared" si="68"/>
        <v>0</v>
      </c>
      <c r="X34" s="335">
        <f t="shared" si="68"/>
        <v>0</v>
      </c>
      <c r="Y34" s="335">
        <f t="shared" si="68"/>
        <v>0</v>
      </c>
      <c r="Z34" s="335">
        <f t="shared" si="68"/>
        <v>0</v>
      </c>
      <c r="AA34" s="335">
        <f t="shared" si="68"/>
        <v>0</v>
      </c>
      <c r="AB34" s="335">
        <f t="shared" si="68"/>
        <v>0</v>
      </c>
      <c r="AC34" s="335">
        <f t="shared" si="68"/>
        <v>0</v>
      </c>
      <c r="AD34" s="335">
        <f t="shared" si="68"/>
        <v>0</v>
      </c>
      <c r="AE34" s="335">
        <f t="shared" si="68"/>
        <v>0</v>
      </c>
      <c r="AF34" s="335">
        <f t="shared" si="68"/>
        <v>0</v>
      </c>
      <c r="AG34" s="335">
        <f t="shared" si="68"/>
        <v>0</v>
      </c>
      <c r="AH34" s="335">
        <f t="shared" si="68"/>
        <v>0</v>
      </c>
      <c r="AI34" s="335">
        <f t="shared" si="68"/>
        <v>0</v>
      </c>
      <c r="AJ34" s="3"/>
      <c r="AK34" s="504">
        <f t="shared" si="63"/>
        <v>0</v>
      </c>
      <c r="AL34" s="504">
        <f t="shared" si="32"/>
        <v>0</v>
      </c>
      <c r="AM34" s="504">
        <f t="shared" si="33"/>
        <v>0</v>
      </c>
      <c r="AN34" s="504">
        <f t="shared" si="34"/>
        <v>0</v>
      </c>
      <c r="AO34" s="504">
        <f t="shared" si="35"/>
        <v>0</v>
      </c>
      <c r="AP34" s="504">
        <f t="shared" si="36"/>
        <v>0</v>
      </c>
      <c r="AQ34" s="504">
        <f t="shared" si="37"/>
        <v>0</v>
      </c>
      <c r="AR34" s="504">
        <f t="shared" si="38"/>
        <v>0</v>
      </c>
      <c r="AS34" s="504">
        <f t="shared" si="39"/>
        <v>0</v>
      </c>
      <c r="AT34" s="504">
        <f t="shared" si="40"/>
        <v>0</v>
      </c>
      <c r="AU34" s="504">
        <f t="shared" si="41"/>
        <v>0</v>
      </c>
      <c r="AV34" s="504">
        <f t="shared" si="42"/>
        <v>0</v>
      </c>
      <c r="AW34" s="504">
        <f t="shared" si="43"/>
        <v>0</v>
      </c>
      <c r="AX34" s="504">
        <f t="shared" si="44"/>
        <v>0</v>
      </c>
      <c r="AY34" s="504">
        <f t="shared" si="45"/>
        <v>0</v>
      </c>
      <c r="AZ34" s="504">
        <f t="shared" si="46"/>
        <v>0</v>
      </c>
      <c r="BA34" s="504">
        <f t="shared" si="47"/>
        <v>0</v>
      </c>
      <c r="BB34" s="504">
        <f t="shared" si="48"/>
        <v>0</v>
      </c>
      <c r="BC34" s="504">
        <f t="shared" si="49"/>
        <v>0</v>
      </c>
      <c r="BD34" s="504">
        <f t="shared" si="50"/>
        <v>0</v>
      </c>
      <c r="BE34" s="504">
        <f t="shared" si="51"/>
        <v>0</v>
      </c>
      <c r="BF34" s="504">
        <f t="shared" si="52"/>
        <v>0</v>
      </c>
      <c r="BG34" s="504">
        <f t="shared" si="53"/>
        <v>0</v>
      </c>
      <c r="BH34" s="504">
        <f t="shared" si="54"/>
        <v>0</v>
      </c>
      <c r="BI34" s="504">
        <f t="shared" si="55"/>
        <v>0</v>
      </c>
      <c r="BJ34" s="504">
        <f t="shared" si="56"/>
        <v>0</v>
      </c>
      <c r="BK34" s="504">
        <f t="shared" si="57"/>
        <v>0</v>
      </c>
      <c r="BL34" s="504">
        <f t="shared" si="58"/>
        <v>0</v>
      </c>
      <c r="BM34" s="504">
        <f t="shared" si="59"/>
        <v>0</v>
      </c>
      <c r="BN34" s="504">
        <f t="shared" si="60"/>
        <v>0</v>
      </c>
      <c r="BO34" s="336"/>
      <c r="BP34" s="336"/>
      <c r="BQ34" s="336"/>
      <c r="BR34" s="336"/>
      <c r="BS34" s="336"/>
      <c r="BT34" s="336"/>
      <c r="BU34" s="336"/>
      <c r="BV34" s="336"/>
      <c r="BW34" s="336"/>
      <c r="BX34" s="336"/>
      <c r="BY34" s="336"/>
      <c r="BZ34" s="336"/>
      <c r="CA34" s="336"/>
      <c r="CB34" s="336"/>
    </row>
    <row r="35" spans="1:80" x14ac:dyDescent="0.2">
      <c r="A35" s="329" t="s">
        <v>214</v>
      </c>
      <c r="B35" s="3" t="s">
        <v>202</v>
      </c>
      <c r="C35" s="33" t="s">
        <v>127</v>
      </c>
      <c r="D35" s="334">
        <f t="shared" si="61"/>
        <v>0</v>
      </c>
      <c r="E35" s="334">
        <f t="shared" si="67"/>
        <v>0</v>
      </c>
      <c r="F35" s="338">
        <f>'3. DL invest.n.pl.AR pr.'!F25+'3. DL invest.n.pl.AR pr.'!F28</f>
        <v>0</v>
      </c>
      <c r="G35" s="338">
        <f>'3. DL invest.n.pl.AR pr.'!G25+'3. DL invest.n.pl.AR pr.'!G28</f>
        <v>0</v>
      </c>
      <c r="H35" s="338">
        <f>'3. DL invest.n.pl.AR pr.'!H25+'3. DL invest.n.pl.AR pr.'!H28</f>
        <v>0</v>
      </c>
      <c r="I35" s="338">
        <f>'3. DL invest.n.pl.AR pr.'!I25+'3. DL invest.n.pl.AR pr.'!I28</f>
        <v>0</v>
      </c>
      <c r="J35" s="338">
        <f>'3. DL invest.n.pl.AR pr.'!J25+'3. DL invest.n.pl.AR pr.'!J28</f>
        <v>0</v>
      </c>
      <c r="K35" s="338">
        <f>'3. DL invest.n.pl.AR pr.'!K25+'3. DL invest.n.pl.AR pr.'!K28</f>
        <v>0</v>
      </c>
      <c r="L35" s="338">
        <f>'3. DL invest.n.pl.AR pr.'!L25+'3. DL invest.n.pl.AR pr.'!L28</f>
        <v>0</v>
      </c>
      <c r="M35" s="338">
        <f>'3. DL invest.n.pl.AR pr.'!M25+'3. DL invest.n.pl.AR pr.'!M28</f>
        <v>0</v>
      </c>
      <c r="N35" s="338">
        <f>'3. DL invest.n.pl.AR pr.'!N25+'3. DL invest.n.pl.AR pr.'!N28</f>
        <v>0</v>
      </c>
      <c r="O35" s="338">
        <f>'3. DL invest.n.pl.AR pr.'!O25+'3. DL invest.n.pl.AR pr.'!O28</f>
        <v>0</v>
      </c>
      <c r="P35" s="338">
        <f>'3. DL invest.n.pl.AR pr.'!P25+'3. DL invest.n.pl.AR pr.'!P28</f>
        <v>0</v>
      </c>
      <c r="Q35" s="338">
        <f>'3. DL invest.n.pl.AR pr.'!Q25+'3. DL invest.n.pl.AR pr.'!Q28</f>
        <v>0</v>
      </c>
      <c r="R35" s="338">
        <f>'3. DL invest.n.pl.AR pr.'!R25+'3. DL invest.n.pl.AR pr.'!R28</f>
        <v>0</v>
      </c>
      <c r="S35" s="338">
        <f>'3. DL invest.n.pl.AR pr.'!S25+'3. DL invest.n.pl.AR pr.'!S28</f>
        <v>0</v>
      </c>
      <c r="T35" s="338">
        <f>'3. DL invest.n.pl.AR pr.'!T25+'3. DL invest.n.pl.AR pr.'!T28</f>
        <v>0</v>
      </c>
      <c r="U35" s="338">
        <f>'3. DL invest.n.pl.AR pr.'!U25+'3. DL invest.n.pl.AR pr.'!U28</f>
        <v>0</v>
      </c>
      <c r="V35" s="338">
        <f>'3. DL invest.n.pl.AR pr.'!V25+'3. DL invest.n.pl.AR pr.'!V28</f>
        <v>0</v>
      </c>
      <c r="W35" s="338">
        <f>'3. DL invest.n.pl.AR pr.'!W25+'3. DL invest.n.pl.AR pr.'!W28</f>
        <v>0</v>
      </c>
      <c r="X35" s="338">
        <f>'3. DL invest.n.pl.AR pr.'!X25+'3. DL invest.n.pl.AR pr.'!X28</f>
        <v>0</v>
      </c>
      <c r="Y35" s="338">
        <f>'3. DL invest.n.pl.AR pr.'!Y25+'3. DL invest.n.pl.AR pr.'!Y28</f>
        <v>0</v>
      </c>
      <c r="Z35" s="338">
        <f>'3. DL invest.n.pl.AR pr.'!Z25+'3. DL invest.n.pl.AR pr.'!Z28</f>
        <v>0</v>
      </c>
      <c r="AA35" s="338">
        <f>'3. DL invest.n.pl.AR pr.'!AA25+'3. DL invest.n.pl.AR pr.'!AA28</f>
        <v>0</v>
      </c>
      <c r="AB35" s="338">
        <f>'3. DL invest.n.pl.AR pr.'!AB25+'3. DL invest.n.pl.AR pr.'!AB28</f>
        <v>0</v>
      </c>
      <c r="AC35" s="338">
        <f>'3. DL invest.n.pl.AR pr.'!AC25+'3. DL invest.n.pl.AR pr.'!AC28</f>
        <v>0</v>
      </c>
      <c r="AD35" s="338">
        <f>'3. DL invest.n.pl.AR pr.'!AD25+'3. DL invest.n.pl.AR pr.'!AD28</f>
        <v>0</v>
      </c>
      <c r="AE35" s="338">
        <f>'3. DL invest.n.pl.AR pr.'!AE25+'3. DL invest.n.pl.AR pr.'!AE28</f>
        <v>0</v>
      </c>
      <c r="AF35" s="338">
        <f>'3. DL invest.n.pl.AR pr.'!AF25+'3. DL invest.n.pl.AR pr.'!AF28</f>
        <v>0</v>
      </c>
      <c r="AG35" s="338">
        <f>'3. DL invest.n.pl.AR pr.'!AG25+'3. DL invest.n.pl.AR pr.'!AG28</f>
        <v>0</v>
      </c>
      <c r="AH35" s="338">
        <f>'3. DL invest.n.pl.AR pr.'!AH25+'3. DL invest.n.pl.AR pr.'!AH28</f>
        <v>0</v>
      </c>
      <c r="AI35" s="338">
        <f>'3. DL invest.n.pl.AR pr.'!AI25+'3. DL invest.n.pl.AR pr.'!AI28</f>
        <v>0</v>
      </c>
      <c r="AK35" s="504">
        <f t="shared" si="63"/>
        <v>0</v>
      </c>
      <c r="AL35" s="504">
        <f t="shared" si="32"/>
        <v>0</v>
      </c>
      <c r="AM35" s="504">
        <f t="shared" si="33"/>
        <v>0</v>
      </c>
      <c r="AN35" s="504">
        <f t="shared" si="34"/>
        <v>0</v>
      </c>
      <c r="AO35" s="504">
        <f t="shared" si="35"/>
        <v>0</v>
      </c>
      <c r="AP35" s="504">
        <f t="shared" si="36"/>
        <v>0</v>
      </c>
      <c r="AQ35" s="504">
        <f t="shared" si="37"/>
        <v>0</v>
      </c>
      <c r="AR35" s="504">
        <f t="shared" si="38"/>
        <v>0</v>
      </c>
      <c r="AS35" s="504">
        <f t="shared" si="39"/>
        <v>0</v>
      </c>
      <c r="AT35" s="504">
        <f t="shared" si="40"/>
        <v>0</v>
      </c>
      <c r="AU35" s="504">
        <f t="shared" si="41"/>
        <v>0</v>
      </c>
      <c r="AV35" s="504">
        <f t="shared" si="42"/>
        <v>0</v>
      </c>
      <c r="AW35" s="504">
        <f t="shared" si="43"/>
        <v>0</v>
      </c>
      <c r="AX35" s="504">
        <f t="shared" si="44"/>
        <v>0</v>
      </c>
      <c r="AY35" s="504">
        <f t="shared" si="45"/>
        <v>0</v>
      </c>
      <c r="AZ35" s="504">
        <f t="shared" si="46"/>
        <v>0</v>
      </c>
      <c r="BA35" s="504">
        <f t="shared" si="47"/>
        <v>0</v>
      </c>
      <c r="BB35" s="504">
        <f t="shared" si="48"/>
        <v>0</v>
      </c>
      <c r="BC35" s="504">
        <f t="shared" si="49"/>
        <v>0</v>
      </c>
      <c r="BD35" s="504">
        <f t="shared" si="50"/>
        <v>0</v>
      </c>
      <c r="BE35" s="504">
        <f t="shared" si="51"/>
        <v>0</v>
      </c>
      <c r="BF35" s="504">
        <f t="shared" si="52"/>
        <v>0</v>
      </c>
      <c r="BG35" s="504">
        <f t="shared" si="53"/>
        <v>0</v>
      </c>
      <c r="BH35" s="504">
        <f t="shared" si="54"/>
        <v>0</v>
      </c>
      <c r="BI35" s="504">
        <f t="shared" si="55"/>
        <v>0</v>
      </c>
      <c r="BJ35" s="504">
        <f t="shared" si="56"/>
        <v>0</v>
      </c>
      <c r="BK35" s="504">
        <f t="shared" si="57"/>
        <v>0</v>
      </c>
      <c r="BL35" s="504">
        <f t="shared" si="58"/>
        <v>0</v>
      </c>
      <c r="BM35" s="504">
        <f t="shared" si="59"/>
        <v>0</v>
      </c>
      <c r="BN35" s="504">
        <f t="shared" si="60"/>
        <v>0</v>
      </c>
    </row>
    <row r="36" spans="1:80" x14ac:dyDescent="0.2">
      <c r="A36" s="329" t="s">
        <v>252</v>
      </c>
      <c r="B36" s="3" t="s">
        <v>253</v>
      </c>
      <c r="C36" s="33" t="s">
        <v>127</v>
      </c>
      <c r="D36" s="334">
        <f t="shared" si="61"/>
        <v>0</v>
      </c>
      <c r="E36" s="334">
        <f t="shared" si="67"/>
        <v>0</v>
      </c>
      <c r="F36" s="338">
        <f>'3. DL invest.n.pl.AR pr.'!F16-'2. DL invest.n.pl.BEZ pr.'!E16</f>
        <v>0</v>
      </c>
      <c r="G36" s="338">
        <f>'3. DL invest.n.pl.AR pr.'!G16-'2. DL invest.n.pl.BEZ pr.'!F16</f>
        <v>0</v>
      </c>
      <c r="H36" s="338">
        <f>'3. DL invest.n.pl.AR pr.'!H16-'2. DL invest.n.pl.BEZ pr.'!G16</f>
        <v>0</v>
      </c>
      <c r="I36" s="338">
        <f>'3. DL invest.n.pl.AR pr.'!I16-'2. DL invest.n.pl.BEZ pr.'!H16</f>
        <v>0</v>
      </c>
      <c r="J36" s="338">
        <f>'3. DL invest.n.pl.AR pr.'!J16-'2. DL invest.n.pl.BEZ pr.'!I16</f>
        <v>0</v>
      </c>
      <c r="K36" s="338">
        <f>'3. DL invest.n.pl.AR pr.'!K16-'2. DL invest.n.pl.BEZ pr.'!J16</f>
        <v>0</v>
      </c>
      <c r="L36" s="338">
        <f>'3. DL invest.n.pl.AR pr.'!L16-'2. DL invest.n.pl.BEZ pr.'!K16</f>
        <v>0</v>
      </c>
      <c r="M36" s="338">
        <f>'3. DL invest.n.pl.AR pr.'!M16-'2. DL invest.n.pl.BEZ pr.'!L16</f>
        <v>0</v>
      </c>
      <c r="N36" s="338">
        <f>'3. DL invest.n.pl.AR pr.'!N16-'2. DL invest.n.pl.BEZ pr.'!M16</f>
        <v>0</v>
      </c>
      <c r="O36" s="338">
        <f>'3. DL invest.n.pl.AR pr.'!O16-'2. DL invest.n.pl.BEZ pr.'!N16</f>
        <v>0</v>
      </c>
      <c r="P36" s="338">
        <f>'3. DL invest.n.pl.AR pr.'!P16-'2. DL invest.n.pl.BEZ pr.'!O16</f>
        <v>0</v>
      </c>
      <c r="Q36" s="338">
        <f>'3. DL invest.n.pl.AR pr.'!Q16-'2. DL invest.n.pl.BEZ pr.'!P16</f>
        <v>0</v>
      </c>
      <c r="R36" s="338">
        <f>'3. DL invest.n.pl.AR pr.'!R16-'2. DL invest.n.pl.BEZ pr.'!Q16</f>
        <v>0</v>
      </c>
      <c r="S36" s="338">
        <f>'3. DL invest.n.pl.AR pr.'!S16-'2. DL invest.n.pl.BEZ pr.'!R16</f>
        <v>0</v>
      </c>
      <c r="T36" s="338">
        <f>'3. DL invest.n.pl.AR pr.'!T16-'2. DL invest.n.pl.BEZ pr.'!S16</f>
        <v>0</v>
      </c>
      <c r="U36" s="338">
        <f>'3. DL invest.n.pl.AR pr.'!U16-'2. DL invest.n.pl.BEZ pr.'!T16</f>
        <v>0</v>
      </c>
      <c r="V36" s="338">
        <f>'3. DL invest.n.pl.AR pr.'!V16-'2. DL invest.n.pl.BEZ pr.'!U16</f>
        <v>0</v>
      </c>
      <c r="W36" s="338">
        <f>'3. DL invest.n.pl.AR pr.'!W16-'2. DL invest.n.pl.BEZ pr.'!V16</f>
        <v>0</v>
      </c>
      <c r="X36" s="338">
        <f>'3. DL invest.n.pl.AR pr.'!X16-'2. DL invest.n.pl.BEZ pr.'!W16</f>
        <v>0</v>
      </c>
      <c r="Y36" s="338">
        <f>'3. DL invest.n.pl.AR pr.'!Y16-'2. DL invest.n.pl.BEZ pr.'!X16</f>
        <v>0</v>
      </c>
      <c r="Z36" s="338">
        <f>'3. DL invest.n.pl.AR pr.'!Z16-'2. DL invest.n.pl.BEZ pr.'!Y16</f>
        <v>0</v>
      </c>
      <c r="AA36" s="338">
        <f>'3. DL invest.n.pl.AR pr.'!AA16-'2. DL invest.n.pl.BEZ pr.'!Z16</f>
        <v>0</v>
      </c>
      <c r="AB36" s="338">
        <f>'3. DL invest.n.pl.AR pr.'!AB16-'2. DL invest.n.pl.BEZ pr.'!AA16</f>
        <v>0</v>
      </c>
      <c r="AC36" s="338">
        <f>'3. DL invest.n.pl.AR pr.'!AC16-'2. DL invest.n.pl.BEZ pr.'!AB16</f>
        <v>0</v>
      </c>
      <c r="AD36" s="338">
        <f>'3. DL invest.n.pl.AR pr.'!AD16-'2. DL invest.n.pl.BEZ pr.'!AC16</f>
        <v>0</v>
      </c>
      <c r="AE36" s="338">
        <f>'3. DL invest.n.pl.AR pr.'!AE16-'2. DL invest.n.pl.BEZ pr.'!AD16</f>
        <v>0</v>
      </c>
      <c r="AF36" s="338">
        <f>'3. DL invest.n.pl.AR pr.'!AF16-'2. DL invest.n.pl.BEZ pr.'!AE16</f>
        <v>0</v>
      </c>
      <c r="AG36" s="338">
        <f>'3. DL invest.n.pl.AR pr.'!AG16-'2. DL invest.n.pl.BEZ pr.'!AF16</f>
        <v>0</v>
      </c>
      <c r="AH36" s="338">
        <f>'3. DL invest.n.pl.AR pr.'!AH16-'2. DL invest.n.pl.BEZ pr.'!AG16</f>
        <v>0</v>
      </c>
      <c r="AI36" s="338">
        <f>'3. DL invest.n.pl.AR pr.'!AI16-'2. DL invest.n.pl.BEZ pr.'!AH16</f>
        <v>0</v>
      </c>
      <c r="AK36" s="504">
        <f t="shared" si="63"/>
        <v>0</v>
      </c>
      <c r="AL36" s="504">
        <f t="shared" si="32"/>
        <v>0</v>
      </c>
      <c r="AM36" s="504">
        <f t="shared" si="33"/>
        <v>0</v>
      </c>
      <c r="AN36" s="504">
        <f t="shared" si="34"/>
        <v>0</v>
      </c>
      <c r="AO36" s="504">
        <f t="shared" si="35"/>
        <v>0</v>
      </c>
      <c r="AP36" s="504">
        <f t="shared" si="36"/>
        <v>0</v>
      </c>
      <c r="AQ36" s="504">
        <f t="shared" si="37"/>
        <v>0</v>
      </c>
      <c r="AR36" s="504">
        <f t="shared" si="38"/>
        <v>0</v>
      </c>
      <c r="AS36" s="504">
        <f t="shared" si="39"/>
        <v>0</v>
      </c>
      <c r="AT36" s="504">
        <f t="shared" si="40"/>
        <v>0</v>
      </c>
      <c r="AU36" s="504">
        <f t="shared" si="41"/>
        <v>0</v>
      </c>
      <c r="AV36" s="504">
        <f t="shared" si="42"/>
        <v>0</v>
      </c>
      <c r="AW36" s="504">
        <f t="shared" si="43"/>
        <v>0</v>
      </c>
      <c r="AX36" s="504">
        <f t="shared" si="44"/>
        <v>0</v>
      </c>
      <c r="AY36" s="504">
        <f t="shared" si="45"/>
        <v>0</v>
      </c>
      <c r="AZ36" s="504">
        <f t="shared" si="46"/>
        <v>0</v>
      </c>
      <c r="BA36" s="504">
        <f t="shared" si="47"/>
        <v>0</v>
      </c>
      <c r="BB36" s="504">
        <f t="shared" si="48"/>
        <v>0</v>
      </c>
      <c r="BC36" s="504">
        <f t="shared" si="49"/>
        <v>0</v>
      </c>
      <c r="BD36" s="504">
        <f t="shared" si="50"/>
        <v>0</v>
      </c>
      <c r="BE36" s="504">
        <f t="shared" si="51"/>
        <v>0</v>
      </c>
      <c r="BF36" s="504">
        <f t="shared" si="52"/>
        <v>0</v>
      </c>
      <c r="BG36" s="504">
        <f t="shared" si="53"/>
        <v>0</v>
      </c>
      <c r="BH36" s="504">
        <f t="shared" si="54"/>
        <v>0</v>
      </c>
      <c r="BI36" s="504">
        <f t="shared" si="55"/>
        <v>0</v>
      </c>
      <c r="BJ36" s="504">
        <f t="shared" si="56"/>
        <v>0</v>
      </c>
      <c r="BK36" s="504">
        <f t="shared" si="57"/>
        <v>0</v>
      </c>
      <c r="BL36" s="504">
        <f t="shared" si="58"/>
        <v>0</v>
      </c>
      <c r="BM36" s="504">
        <f t="shared" si="59"/>
        <v>0</v>
      </c>
      <c r="BN36" s="504">
        <f t="shared" si="60"/>
        <v>0</v>
      </c>
    </row>
    <row r="37" spans="1:80" x14ac:dyDescent="0.2">
      <c r="A37" s="339" t="s">
        <v>254</v>
      </c>
      <c r="B37" s="3" t="s">
        <v>213</v>
      </c>
      <c r="C37" s="340" t="s">
        <v>127</v>
      </c>
      <c r="D37" s="334">
        <f t="shared" si="61"/>
        <v>0</v>
      </c>
      <c r="E37" s="334">
        <f t="shared" si="67"/>
        <v>0</v>
      </c>
      <c r="F37" s="341">
        <f>'3. DL invest.n.pl.AR pr.'!F30</f>
        <v>0</v>
      </c>
      <c r="G37" s="341">
        <f>'3. DL invest.n.pl.AR pr.'!G30</f>
        <v>0</v>
      </c>
      <c r="H37" s="341">
        <f>'3. DL invest.n.pl.AR pr.'!H30</f>
        <v>0</v>
      </c>
      <c r="I37" s="341">
        <f>'3. DL invest.n.pl.AR pr.'!I30</f>
        <v>0</v>
      </c>
      <c r="J37" s="341">
        <f>'3. DL invest.n.pl.AR pr.'!J30</f>
        <v>0</v>
      </c>
      <c r="K37" s="341">
        <f>'3. DL invest.n.pl.AR pr.'!K30</f>
        <v>0</v>
      </c>
      <c r="L37" s="341">
        <f>'3. DL invest.n.pl.AR pr.'!L30</f>
        <v>0</v>
      </c>
      <c r="M37" s="341">
        <f>'3. DL invest.n.pl.AR pr.'!M30</f>
        <v>0</v>
      </c>
      <c r="N37" s="341">
        <f>'3. DL invest.n.pl.AR pr.'!N30</f>
        <v>0</v>
      </c>
      <c r="O37" s="341">
        <f>'3. DL invest.n.pl.AR pr.'!O30</f>
        <v>0</v>
      </c>
      <c r="P37" s="341">
        <f>'3. DL invest.n.pl.AR pr.'!P30</f>
        <v>0</v>
      </c>
      <c r="Q37" s="341">
        <f>'3. DL invest.n.pl.AR pr.'!Q30</f>
        <v>0</v>
      </c>
      <c r="R37" s="341">
        <f>'3. DL invest.n.pl.AR pr.'!R30</f>
        <v>0</v>
      </c>
      <c r="S37" s="341">
        <f>'3. DL invest.n.pl.AR pr.'!S30</f>
        <v>0</v>
      </c>
      <c r="T37" s="341">
        <f>'3. DL invest.n.pl.AR pr.'!T30</f>
        <v>0</v>
      </c>
      <c r="U37" s="341">
        <f>'3. DL invest.n.pl.AR pr.'!U30</f>
        <v>0</v>
      </c>
      <c r="V37" s="341">
        <f>'3. DL invest.n.pl.AR pr.'!V30</f>
        <v>0</v>
      </c>
      <c r="W37" s="341">
        <f>'3. DL invest.n.pl.AR pr.'!W30</f>
        <v>0</v>
      </c>
      <c r="X37" s="341">
        <f>'3. DL invest.n.pl.AR pr.'!X30</f>
        <v>0</v>
      </c>
      <c r="Y37" s="341">
        <f>'3. DL invest.n.pl.AR pr.'!Y30</f>
        <v>0</v>
      </c>
      <c r="Z37" s="341">
        <f>'3. DL invest.n.pl.AR pr.'!Z30</f>
        <v>0</v>
      </c>
      <c r="AA37" s="341">
        <f>'3. DL invest.n.pl.AR pr.'!AA30</f>
        <v>0</v>
      </c>
      <c r="AB37" s="341">
        <f>'3. DL invest.n.pl.AR pr.'!AB30</f>
        <v>0</v>
      </c>
      <c r="AC37" s="341">
        <f>'3. DL invest.n.pl.AR pr.'!AC30</f>
        <v>0</v>
      </c>
      <c r="AD37" s="341">
        <f>'3. DL invest.n.pl.AR pr.'!AD30</f>
        <v>0</v>
      </c>
      <c r="AE37" s="341">
        <f>'3. DL invest.n.pl.AR pr.'!AE30</f>
        <v>0</v>
      </c>
      <c r="AF37" s="341">
        <f>'3. DL invest.n.pl.AR pr.'!AF30</f>
        <v>0</v>
      </c>
      <c r="AG37" s="341">
        <f>'3. DL invest.n.pl.AR pr.'!AG30</f>
        <v>0</v>
      </c>
      <c r="AH37" s="341">
        <f>'3. DL invest.n.pl.AR pr.'!AH30</f>
        <v>0</v>
      </c>
      <c r="AI37" s="341">
        <f>'3. DL invest.n.pl.AR pr.'!AI30</f>
        <v>0</v>
      </c>
      <c r="AK37" s="504">
        <f t="shared" si="63"/>
        <v>0</v>
      </c>
      <c r="AL37" s="504">
        <f t="shared" si="32"/>
        <v>0</v>
      </c>
      <c r="AM37" s="504">
        <f t="shared" si="33"/>
        <v>0</v>
      </c>
      <c r="AN37" s="504">
        <f t="shared" si="34"/>
        <v>0</v>
      </c>
      <c r="AO37" s="504">
        <f t="shared" si="35"/>
        <v>0</v>
      </c>
      <c r="AP37" s="504">
        <f t="shared" si="36"/>
        <v>0</v>
      </c>
      <c r="AQ37" s="504">
        <f t="shared" si="37"/>
        <v>0</v>
      </c>
      <c r="AR37" s="504">
        <f t="shared" si="38"/>
        <v>0</v>
      </c>
      <c r="AS37" s="504">
        <f t="shared" si="39"/>
        <v>0</v>
      </c>
      <c r="AT37" s="504">
        <f t="shared" si="40"/>
        <v>0</v>
      </c>
      <c r="AU37" s="504">
        <f t="shared" si="41"/>
        <v>0</v>
      </c>
      <c r="AV37" s="504">
        <f t="shared" si="42"/>
        <v>0</v>
      </c>
      <c r="AW37" s="504">
        <f t="shared" si="43"/>
        <v>0</v>
      </c>
      <c r="AX37" s="504">
        <f t="shared" si="44"/>
        <v>0</v>
      </c>
      <c r="AY37" s="504">
        <f t="shared" si="45"/>
        <v>0</v>
      </c>
      <c r="AZ37" s="504">
        <f t="shared" si="46"/>
        <v>0</v>
      </c>
      <c r="BA37" s="504">
        <f t="shared" si="47"/>
        <v>0</v>
      </c>
      <c r="BB37" s="504">
        <f t="shared" si="48"/>
        <v>0</v>
      </c>
      <c r="BC37" s="504">
        <f t="shared" si="49"/>
        <v>0</v>
      </c>
      <c r="BD37" s="504">
        <f t="shared" si="50"/>
        <v>0</v>
      </c>
      <c r="BE37" s="504">
        <f t="shared" si="51"/>
        <v>0</v>
      </c>
      <c r="BF37" s="504">
        <f t="shared" si="52"/>
        <v>0</v>
      </c>
      <c r="BG37" s="504">
        <f t="shared" si="53"/>
        <v>0</v>
      </c>
      <c r="BH37" s="504">
        <f t="shared" si="54"/>
        <v>0</v>
      </c>
      <c r="BI37" s="504">
        <f t="shared" si="55"/>
        <v>0</v>
      </c>
      <c r="BJ37" s="504">
        <f t="shared" si="56"/>
        <v>0</v>
      </c>
      <c r="BK37" s="504">
        <f t="shared" si="57"/>
        <v>0</v>
      </c>
      <c r="BL37" s="504">
        <f t="shared" si="58"/>
        <v>0</v>
      </c>
      <c r="BM37" s="504">
        <f t="shared" si="59"/>
        <v>0</v>
      </c>
      <c r="BN37" s="504">
        <f t="shared" si="60"/>
        <v>0</v>
      </c>
    </row>
    <row r="38" spans="1:80" s="337" customFormat="1" x14ac:dyDescent="0.2">
      <c r="A38" s="331">
        <v>5</v>
      </c>
      <c r="B38" s="332" t="s">
        <v>255</v>
      </c>
      <c r="C38" s="333" t="s">
        <v>127</v>
      </c>
      <c r="D38" s="334">
        <f t="shared" si="61"/>
        <v>0</v>
      </c>
      <c r="E38" s="334">
        <f t="shared" si="67"/>
        <v>0</v>
      </c>
      <c r="F38" s="335">
        <f>SUM(F39:F41)</f>
        <v>0</v>
      </c>
      <c r="G38" s="335">
        <f t="shared" ref="G38:AI38" si="69">SUM(G39:G41)</f>
        <v>0</v>
      </c>
      <c r="H38" s="335">
        <f t="shared" si="69"/>
        <v>0</v>
      </c>
      <c r="I38" s="335">
        <f t="shared" si="69"/>
        <v>0</v>
      </c>
      <c r="J38" s="335">
        <f t="shared" si="69"/>
        <v>0</v>
      </c>
      <c r="K38" s="335">
        <f t="shared" si="69"/>
        <v>0</v>
      </c>
      <c r="L38" s="335">
        <f t="shared" si="69"/>
        <v>0</v>
      </c>
      <c r="M38" s="335">
        <f t="shared" si="69"/>
        <v>0</v>
      </c>
      <c r="N38" s="335">
        <f t="shared" si="69"/>
        <v>0</v>
      </c>
      <c r="O38" s="335">
        <f t="shared" si="69"/>
        <v>0</v>
      </c>
      <c r="P38" s="335">
        <f t="shared" si="69"/>
        <v>0</v>
      </c>
      <c r="Q38" s="335">
        <f t="shared" si="69"/>
        <v>0</v>
      </c>
      <c r="R38" s="335">
        <f t="shared" si="69"/>
        <v>0</v>
      </c>
      <c r="S38" s="335">
        <f t="shared" si="69"/>
        <v>0</v>
      </c>
      <c r="T38" s="335">
        <f t="shared" si="69"/>
        <v>0</v>
      </c>
      <c r="U38" s="335">
        <f t="shared" si="69"/>
        <v>0</v>
      </c>
      <c r="V38" s="335">
        <f t="shared" si="69"/>
        <v>0</v>
      </c>
      <c r="W38" s="335">
        <f t="shared" si="69"/>
        <v>0</v>
      </c>
      <c r="X38" s="335">
        <f t="shared" si="69"/>
        <v>0</v>
      </c>
      <c r="Y38" s="335">
        <f t="shared" si="69"/>
        <v>0</v>
      </c>
      <c r="Z38" s="335">
        <f t="shared" si="69"/>
        <v>0</v>
      </c>
      <c r="AA38" s="335">
        <f t="shared" si="69"/>
        <v>0</v>
      </c>
      <c r="AB38" s="335">
        <f t="shared" si="69"/>
        <v>0</v>
      </c>
      <c r="AC38" s="335">
        <f t="shared" si="69"/>
        <v>0</v>
      </c>
      <c r="AD38" s="335">
        <f t="shared" si="69"/>
        <v>0</v>
      </c>
      <c r="AE38" s="335">
        <f t="shared" si="69"/>
        <v>0</v>
      </c>
      <c r="AF38" s="335">
        <f t="shared" si="69"/>
        <v>0</v>
      </c>
      <c r="AG38" s="335">
        <f t="shared" si="69"/>
        <v>0</v>
      </c>
      <c r="AH38" s="335">
        <f t="shared" si="69"/>
        <v>0</v>
      </c>
      <c r="AI38" s="335">
        <f t="shared" si="69"/>
        <v>0</v>
      </c>
      <c r="AJ38" s="3"/>
      <c r="AK38" s="504">
        <f t="shared" si="63"/>
        <v>0</v>
      </c>
      <c r="AL38" s="504">
        <f t="shared" si="32"/>
        <v>0</v>
      </c>
      <c r="AM38" s="504">
        <f t="shared" si="33"/>
        <v>0</v>
      </c>
      <c r="AN38" s="504">
        <f t="shared" si="34"/>
        <v>0</v>
      </c>
      <c r="AO38" s="504">
        <f t="shared" si="35"/>
        <v>0</v>
      </c>
      <c r="AP38" s="504">
        <f t="shared" si="36"/>
        <v>0</v>
      </c>
      <c r="AQ38" s="504">
        <f t="shared" si="37"/>
        <v>0</v>
      </c>
      <c r="AR38" s="504">
        <f t="shared" si="38"/>
        <v>0</v>
      </c>
      <c r="AS38" s="504">
        <f t="shared" si="39"/>
        <v>0</v>
      </c>
      <c r="AT38" s="504">
        <f t="shared" si="40"/>
        <v>0</v>
      </c>
      <c r="AU38" s="504">
        <f t="shared" si="41"/>
        <v>0</v>
      </c>
      <c r="AV38" s="504">
        <f t="shared" si="42"/>
        <v>0</v>
      </c>
      <c r="AW38" s="504">
        <f t="shared" si="43"/>
        <v>0</v>
      </c>
      <c r="AX38" s="504">
        <f t="shared" si="44"/>
        <v>0</v>
      </c>
      <c r="AY38" s="504">
        <f t="shared" si="45"/>
        <v>0</v>
      </c>
      <c r="AZ38" s="504">
        <f t="shared" si="46"/>
        <v>0</v>
      </c>
      <c r="BA38" s="504">
        <f t="shared" si="47"/>
        <v>0</v>
      </c>
      <c r="BB38" s="504">
        <f t="shared" si="48"/>
        <v>0</v>
      </c>
      <c r="BC38" s="504">
        <f t="shared" si="49"/>
        <v>0</v>
      </c>
      <c r="BD38" s="504">
        <f t="shared" si="50"/>
        <v>0</v>
      </c>
      <c r="BE38" s="504">
        <f t="shared" si="51"/>
        <v>0</v>
      </c>
      <c r="BF38" s="504">
        <f t="shared" si="52"/>
        <v>0</v>
      </c>
      <c r="BG38" s="504">
        <f t="shared" si="53"/>
        <v>0</v>
      </c>
      <c r="BH38" s="504">
        <f t="shared" si="54"/>
        <v>0</v>
      </c>
      <c r="BI38" s="504">
        <f t="shared" si="55"/>
        <v>0</v>
      </c>
      <c r="BJ38" s="504">
        <f t="shared" si="56"/>
        <v>0</v>
      </c>
      <c r="BK38" s="504">
        <f t="shared" si="57"/>
        <v>0</v>
      </c>
      <c r="BL38" s="504">
        <f t="shared" si="58"/>
        <v>0</v>
      </c>
      <c r="BM38" s="504">
        <f t="shared" si="59"/>
        <v>0</v>
      </c>
      <c r="BN38" s="504">
        <f t="shared" si="60"/>
        <v>0</v>
      </c>
      <c r="BO38" s="336"/>
      <c r="BP38" s="336"/>
      <c r="BQ38" s="336"/>
      <c r="BR38" s="336"/>
      <c r="BS38" s="336"/>
      <c r="BT38" s="336"/>
      <c r="BU38" s="336"/>
      <c r="BV38" s="336"/>
      <c r="BW38" s="336"/>
      <c r="BX38" s="336"/>
      <c r="BY38" s="336"/>
      <c r="BZ38" s="336"/>
      <c r="CA38" s="336"/>
      <c r="CB38" s="336"/>
    </row>
    <row r="39" spans="1:80" x14ac:dyDescent="0.2">
      <c r="A39" s="329" t="s">
        <v>256</v>
      </c>
      <c r="B39" s="3" t="s">
        <v>257</v>
      </c>
      <c r="C39" s="33" t="s">
        <v>127</v>
      </c>
      <c r="D39" s="334">
        <f t="shared" si="61"/>
        <v>0</v>
      </c>
      <c r="E39" s="33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4">
        <f t="shared" si="63"/>
        <v>0</v>
      </c>
      <c r="AL39" s="504">
        <f t="shared" si="32"/>
        <v>0</v>
      </c>
      <c r="AM39" s="504">
        <f t="shared" si="33"/>
        <v>0</v>
      </c>
      <c r="AN39" s="504">
        <f t="shared" si="34"/>
        <v>0</v>
      </c>
      <c r="AO39" s="504">
        <f t="shared" si="35"/>
        <v>0</v>
      </c>
      <c r="AP39" s="504">
        <f t="shared" si="36"/>
        <v>0</v>
      </c>
      <c r="AQ39" s="504">
        <f t="shared" si="37"/>
        <v>0</v>
      </c>
      <c r="AR39" s="504">
        <f t="shared" si="38"/>
        <v>0</v>
      </c>
      <c r="AS39" s="504">
        <f t="shared" si="39"/>
        <v>0</v>
      </c>
      <c r="AT39" s="504">
        <f t="shared" si="40"/>
        <v>0</v>
      </c>
      <c r="AU39" s="504">
        <f t="shared" si="41"/>
        <v>0</v>
      </c>
      <c r="AV39" s="504">
        <f t="shared" si="42"/>
        <v>0</v>
      </c>
      <c r="AW39" s="504">
        <f t="shared" si="43"/>
        <v>0</v>
      </c>
      <c r="AX39" s="504">
        <f t="shared" si="44"/>
        <v>0</v>
      </c>
      <c r="AY39" s="504">
        <f t="shared" si="45"/>
        <v>0</v>
      </c>
      <c r="AZ39" s="504">
        <f t="shared" si="46"/>
        <v>0</v>
      </c>
      <c r="BA39" s="504">
        <f t="shared" si="47"/>
        <v>0</v>
      </c>
      <c r="BB39" s="504">
        <f t="shared" si="48"/>
        <v>0</v>
      </c>
      <c r="BC39" s="504">
        <f t="shared" si="49"/>
        <v>0</v>
      </c>
      <c r="BD39" s="504">
        <f t="shared" si="50"/>
        <v>0</v>
      </c>
      <c r="BE39" s="504">
        <f t="shared" si="51"/>
        <v>0</v>
      </c>
      <c r="BF39" s="504">
        <f t="shared" si="52"/>
        <v>0</v>
      </c>
      <c r="BG39" s="504">
        <f t="shared" si="53"/>
        <v>0</v>
      </c>
      <c r="BH39" s="504">
        <f t="shared" si="54"/>
        <v>0</v>
      </c>
      <c r="BI39" s="504">
        <f t="shared" si="55"/>
        <v>0</v>
      </c>
      <c r="BJ39" s="504">
        <f t="shared" si="56"/>
        <v>0</v>
      </c>
      <c r="BK39" s="504">
        <f t="shared" si="57"/>
        <v>0</v>
      </c>
      <c r="BL39" s="504">
        <f t="shared" si="58"/>
        <v>0</v>
      </c>
      <c r="BM39" s="504">
        <f t="shared" si="59"/>
        <v>0</v>
      </c>
      <c r="BN39" s="504">
        <f t="shared" si="60"/>
        <v>0</v>
      </c>
    </row>
    <row r="40" spans="1:80" x14ac:dyDescent="0.2">
      <c r="A40" s="329" t="s">
        <v>258</v>
      </c>
      <c r="B40" s="3" t="s">
        <v>259</v>
      </c>
      <c r="C40" s="33" t="s">
        <v>127</v>
      </c>
      <c r="D40" s="334">
        <f t="shared" si="61"/>
        <v>0</v>
      </c>
      <c r="E40" s="33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4">
        <f t="shared" si="63"/>
        <v>0</v>
      </c>
      <c r="AL40" s="504">
        <f t="shared" si="32"/>
        <v>0</v>
      </c>
      <c r="AM40" s="504">
        <f t="shared" si="33"/>
        <v>0</v>
      </c>
      <c r="AN40" s="504">
        <f t="shared" si="34"/>
        <v>0</v>
      </c>
      <c r="AO40" s="504">
        <f t="shared" si="35"/>
        <v>0</v>
      </c>
      <c r="AP40" s="504">
        <f t="shared" si="36"/>
        <v>0</v>
      </c>
      <c r="AQ40" s="504">
        <f t="shared" si="37"/>
        <v>0</v>
      </c>
      <c r="AR40" s="504">
        <f t="shared" si="38"/>
        <v>0</v>
      </c>
      <c r="AS40" s="504">
        <f t="shared" si="39"/>
        <v>0</v>
      </c>
      <c r="AT40" s="504">
        <f t="shared" si="40"/>
        <v>0</v>
      </c>
      <c r="AU40" s="504">
        <f t="shared" si="41"/>
        <v>0</v>
      </c>
      <c r="AV40" s="504">
        <f t="shared" si="42"/>
        <v>0</v>
      </c>
      <c r="AW40" s="504">
        <f t="shared" si="43"/>
        <v>0</v>
      </c>
      <c r="AX40" s="504">
        <f t="shared" si="44"/>
        <v>0</v>
      </c>
      <c r="AY40" s="504">
        <f t="shared" si="45"/>
        <v>0</v>
      </c>
      <c r="AZ40" s="504">
        <f t="shared" si="46"/>
        <v>0</v>
      </c>
      <c r="BA40" s="504">
        <f t="shared" si="47"/>
        <v>0</v>
      </c>
      <c r="BB40" s="504">
        <f t="shared" si="48"/>
        <v>0</v>
      </c>
      <c r="BC40" s="504">
        <f t="shared" si="49"/>
        <v>0</v>
      </c>
      <c r="BD40" s="504">
        <f t="shared" si="50"/>
        <v>0</v>
      </c>
      <c r="BE40" s="504">
        <f t="shared" si="51"/>
        <v>0</v>
      </c>
      <c r="BF40" s="504">
        <f t="shared" si="52"/>
        <v>0</v>
      </c>
      <c r="BG40" s="504">
        <f t="shared" si="53"/>
        <v>0</v>
      </c>
      <c r="BH40" s="504">
        <f t="shared" si="54"/>
        <v>0</v>
      </c>
      <c r="BI40" s="504">
        <f t="shared" si="55"/>
        <v>0</v>
      </c>
      <c r="BJ40" s="504">
        <f t="shared" si="56"/>
        <v>0</v>
      </c>
      <c r="BK40" s="504">
        <f t="shared" si="57"/>
        <v>0</v>
      </c>
      <c r="BL40" s="504">
        <f t="shared" si="58"/>
        <v>0</v>
      </c>
      <c r="BM40" s="504">
        <f t="shared" si="59"/>
        <v>0</v>
      </c>
      <c r="BN40" s="504">
        <f t="shared" si="60"/>
        <v>0</v>
      </c>
    </row>
    <row r="41" spans="1:80" x14ac:dyDescent="0.2">
      <c r="A41" s="339" t="s">
        <v>260</v>
      </c>
      <c r="B41" s="3" t="s">
        <v>261</v>
      </c>
      <c r="C41" s="340" t="s">
        <v>127</v>
      </c>
      <c r="D41" s="334">
        <f t="shared" si="61"/>
        <v>0</v>
      </c>
      <c r="E41" s="334">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4">
        <f t="shared" ref="AK41:AK42" si="70">F41</f>
        <v>0</v>
      </c>
      <c r="AL41" s="504">
        <f t="shared" ref="AL41:AL42" si="71">G41</f>
        <v>0</v>
      </c>
      <c r="AM41" s="504">
        <f t="shared" ref="AM41:AM42" si="72">H41</f>
        <v>0</v>
      </c>
      <c r="AN41" s="504">
        <f t="shared" ref="AN41:AN42" si="73">I41</f>
        <v>0</v>
      </c>
      <c r="AO41" s="504">
        <f t="shared" ref="AO41:AO42" si="74">J41</f>
        <v>0</v>
      </c>
      <c r="AP41" s="504">
        <f t="shared" ref="AP41:AP42" si="75">K41</f>
        <v>0</v>
      </c>
      <c r="AQ41" s="504">
        <f t="shared" ref="AQ41:AQ42" si="76">L41</f>
        <v>0</v>
      </c>
      <c r="AR41" s="504">
        <f t="shared" ref="AR41:AR42" si="77">M41</f>
        <v>0</v>
      </c>
      <c r="AS41" s="504">
        <f t="shared" ref="AS41:AS42" si="78">N41</f>
        <v>0</v>
      </c>
      <c r="AT41" s="504">
        <f t="shared" ref="AT41:AT42" si="79">O41</f>
        <v>0</v>
      </c>
      <c r="AU41" s="504">
        <f t="shared" ref="AU41:AU42" si="80">P41</f>
        <v>0</v>
      </c>
      <c r="AV41" s="504">
        <f t="shared" ref="AV41:AV42" si="81">Q41</f>
        <v>0</v>
      </c>
      <c r="AW41" s="504">
        <f t="shared" ref="AW41:AW42" si="82">R41</f>
        <v>0</v>
      </c>
      <c r="AX41" s="504">
        <f t="shared" ref="AX41:AX42" si="83">S41</f>
        <v>0</v>
      </c>
      <c r="AY41" s="504">
        <f t="shared" ref="AY41:AY42" si="84">T41</f>
        <v>0</v>
      </c>
      <c r="AZ41" s="504">
        <f t="shared" ref="AZ41:AZ42" si="85">U41</f>
        <v>0</v>
      </c>
      <c r="BA41" s="504">
        <f t="shared" ref="BA41:BA42" si="86">V41</f>
        <v>0</v>
      </c>
      <c r="BB41" s="504">
        <f t="shared" ref="BB41:BB42" si="87">W41</f>
        <v>0</v>
      </c>
      <c r="BC41" s="504">
        <f t="shared" ref="BC41:BC42" si="88">X41</f>
        <v>0</v>
      </c>
      <c r="BD41" s="504">
        <f t="shared" ref="BD41:BD42" si="89">Y41</f>
        <v>0</v>
      </c>
      <c r="BE41" s="504">
        <f t="shared" ref="BE41:BE42" si="90">Z41</f>
        <v>0</v>
      </c>
      <c r="BF41" s="504">
        <f t="shared" ref="BF41:BF42" si="91">AA41</f>
        <v>0</v>
      </c>
      <c r="BG41" s="504">
        <f t="shared" ref="BG41:BG42" si="92">AB41</f>
        <v>0</v>
      </c>
      <c r="BH41" s="504">
        <f t="shared" ref="BH41:BH42" si="93">AC41</f>
        <v>0</v>
      </c>
      <c r="BI41" s="504">
        <f t="shared" ref="BI41:BI42" si="94">AD41</f>
        <v>0</v>
      </c>
      <c r="BJ41" s="504">
        <f t="shared" ref="BJ41:BJ42" si="95">AE41</f>
        <v>0</v>
      </c>
      <c r="BK41" s="504">
        <f t="shared" ref="BK41:BK42" si="96">AF41</f>
        <v>0</v>
      </c>
      <c r="BL41" s="504">
        <f t="shared" ref="BL41:BL42" si="97">AG41</f>
        <v>0</v>
      </c>
      <c r="BM41" s="504">
        <f t="shared" ref="BM41:BM42" si="98">AH41</f>
        <v>0</v>
      </c>
      <c r="BN41" s="504">
        <f t="shared" ref="BN41:BN42" si="99">AI41</f>
        <v>0</v>
      </c>
    </row>
    <row r="42" spans="1:80" x14ac:dyDescent="0.2">
      <c r="A42" s="342"/>
      <c r="B42" s="343" t="s">
        <v>194</v>
      </c>
      <c r="C42" s="342"/>
      <c r="D42" s="344">
        <f>AK42+NPV($C$3,AL42:BN42)</f>
        <v>0</v>
      </c>
      <c r="E42" s="344">
        <f t="shared" si="67"/>
        <v>0</v>
      </c>
      <c r="F42" s="345">
        <f>F8+F18+F24+F34</f>
        <v>0</v>
      </c>
      <c r="G42" s="345">
        <f>G8+G18+G24+G34</f>
        <v>0</v>
      </c>
      <c r="H42" s="345">
        <f t="shared" ref="H42:AI42" si="100">H8+H18+H24+H34</f>
        <v>0</v>
      </c>
      <c r="I42" s="345">
        <f t="shared" si="100"/>
        <v>0</v>
      </c>
      <c r="J42" s="345">
        <f t="shared" si="100"/>
        <v>0</v>
      </c>
      <c r="K42" s="345">
        <f t="shared" si="100"/>
        <v>0</v>
      </c>
      <c r="L42" s="345">
        <f t="shared" si="100"/>
        <v>0</v>
      </c>
      <c r="M42" s="345">
        <f t="shared" si="100"/>
        <v>0</v>
      </c>
      <c r="N42" s="345">
        <f t="shared" si="100"/>
        <v>0</v>
      </c>
      <c r="O42" s="345">
        <f t="shared" si="100"/>
        <v>0</v>
      </c>
      <c r="P42" s="345">
        <f t="shared" si="100"/>
        <v>0</v>
      </c>
      <c r="Q42" s="345">
        <f t="shared" si="100"/>
        <v>0</v>
      </c>
      <c r="R42" s="345">
        <f t="shared" si="100"/>
        <v>0</v>
      </c>
      <c r="S42" s="345">
        <f t="shared" si="100"/>
        <v>0</v>
      </c>
      <c r="T42" s="345">
        <f t="shared" si="100"/>
        <v>0</v>
      </c>
      <c r="U42" s="345">
        <f t="shared" si="100"/>
        <v>0</v>
      </c>
      <c r="V42" s="345">
        <f t="shared" si="100"/>
        <v>0</v>
      </c>
      <c r="W42" s="345">
        <f t="shared" si="100"/>
        <v>0</v>
      </c>
      <c r="X42" s="345">
        <f t="shared" si="100"/>
        <v>0</v>
      </c>
      <c r="Y42" s="345">
        <f t="shared" si="100"/>
        <v>0</v>
      </c>
      <c r="Z42" s="345">
        <f t="shared" si="100"/>
        <v>0</v>
      </c>
      <c r="AA42" s="345">
        <f t="shared" si="100"/>
        <v>0</v>
      </c>
      <c r="AB42" s="345">
        <f t="shared" si="100"/>
        <v>0</v>
      </c>
      <c r="AC42" s="345">
        <f t="shared" si="100"/>
        <v>0</v>
      </c>
      <c r="AD42" s="345">
        <f t="shared" si="100"/>
        <v>0</v>
      </c>
      <c r="AE42" s="345">
        <f t="shared" si="100"/>
        <v>0</v>
      </c>
      <c r="AF42" s="345">
        <f t="shared" si="100"/>
        <v>0</v>
      </c>
      <c r="AG42" s="345">
        <f t="shared" si="100"/>
        <v>0</v>
      </c>
      <c r="AH42" s="345">
        <f t="shared" si="100"/>
        <v>0</v>
      </c>
      <c r="AI42" s="345">
        <f t="shared" si="100"/>
        <v>0</v>
      </c>
      <c r="AJ42" s="346"/>
      <c r="AK42" s="504">
        <f t="shared" si="70"/>
        <v>0</v>
      </c>
      <c r="AL42" s="504">
        <f t="shared" si="71"/>
        <v>0</v>
      </c>
      <c r="AM42" s="504">
        <f t="shared" si="72"/>
        <v>0</v>
      </c>
      <c r="AN42" s="504">
        <f t="shared" si="73"/>
        <v>0</v>
      </c>
      <c r="AO42" s="504">
        <f t="shared" si="74"/>
        <v>0</v>
      </c>
      <c r="AP42" s="504">
        <f t="shared" si="75"/>
        <v>0</v>
      </c>
      <c r="AQ42" s="504">
        <f t="shared" si="76"/>
        <v>0</v>
      </c>
      <c r="AR42" s="504">
        <f t="shared" si="77"/>
        <v>0</v>
      </c>
      <c r="AS42" s="504">
        <f t="shared" si="78"/>
        <v>0</v>
      </c>
      <c r="AT42" s="504">
        <f t="shared" si="79"/>
        <v>0</v>
      </c>
      <c r="AU42" s="504">
        <f t="shared" si="80"/>
        <v>0</v>
      </c>
      <c r="AV42" s="504">
        <f t="shared" si="81"/>
        <v>0</v>
      </c>
      <c r="AW42" s="504">
        <f t="shared" si="82"/>
        <v>0</v>
      </c>
      <c r="AX42" s="504">
        <f t="shared" si="83"/>
        <v>0</v>
      </c>
      <c r="AY42" s="504">
        <f t="shared" si="84"/>
        <v>0</v>
      </c>
      <c r="AZ42" s="504">
        <f t="shared" si="85"/>
        <v>0</v>
      </c>
      <c r="BA42" s="504">
        <f t="shared" si="86"/>
        <v>0</v>
      </c>
      <c r="BB42" s="504">
        <f t="shared" si="87"/>
        <v>0</v>
      </c>
      <c r="BC42" s="504">
        <f t="shared" si="88"/>
        <v>0</v>
      </c>
      <c r="BD42" s="504">
        <f t="shared" si="89"/>
        <v>0</v>
      </c>
      <c r="BE42" s="504">
        <f t="shared" si="90"/>
        <v>0</v>
      </c>
      <c r="BF42" s="504">
        <f t="shared" si="91"/>
        <v>0</v>
      </c>
      <c r="BG42" s="504">
        <f t="shared" si="92"/>
        <v>0</v>
      </c>
      <c r="BH42" s="504">
        <f t="shared" si="93"/>
        <v>0</v>
      </c>
      <c r="BI42" s="504">
        <f t="shared" si="94"/>
        <v>0</v>
      </c>
      <c r="BJ42" s="504">
        <f t="shared" si="95"/>
        <v>0</v>
      </c>
      <c r="BK42" s="504">
        <f t="shared" si="96"/>
        <v>0</v>
      </c>
      <c r="BL42" s="504">
        <f t="shared" si="97"/>
        <v>0</v>
      </c>
      <c r="BM42" s="504">
        <f t="shared" si="98"/>
        <v>0</v>
      </c>
      <c r="BN42" s="504">
        <f t="shared" si="99"/>
        <v>0</v>
      </c>
    </row>
    <row r="43" spans="1:80" s="197" customFormat="1" x14ac:dyDescent="0.2">
      <c r="A43" s="331">
        <v>6</v>
      </c>
      <c r="B43" s="332" t="s">
        <v>262</v>
      </c>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row>
    <row r="44" spans="1:80" s="197" customFormat="1" x14ac:dyDescent="0.2">
      <c r="A44" s="347" t="s">
        <v>263</v>
      </c>
      <c r="B44" s="228" t="s">
        <v>264</v>
      </c>
      <c r="C44" s="228"/>
      <c r="D44" s="348">
        <f>D42</f>
        <v>0</v>
      </c>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row>
    <row r="45" spans="1:80" s="197" customFormat="1" x14ac:dyDescent="0.2">
      <c r="A45" s="347" t="s">
        <v>265</v>
      </c>
      <c r="B45" s="228" t="s">
        <v>266</v>
      </c>
      <c r="C45" s="228"/>
      <c r="D45" s="349" t="e">
        <f>IRR(F42:AI42)</f>
        <v>#NUM!</v>
      </c>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row>
    <row r="46" spans="1:80" s="197" customFormat="1" x14ac:dyDescent="0.2">
      <c r="A46" s="347" t="s">
        <v>267</v>
      </c>
      <c r="B46" s="197" t="s">
        <v>268</v>
      </c>
      <c r="D46" s="350" t="e">
        <f>(D8+D18)/-(D24+D34)</f>
        <v>#DIV/0!</v>
      </c>
    </row>
    <row r="47" spans="1:80" s="197" customFormat="1" ht="12.75" customHeight="1" x14ac:dyDescent="0.25">
      <c r="A47" s="351"/>
      <c r="B47" s="352"/>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row>
    <row r="48" spans="1:80" s="3" customFormat="1" hidden="1" x14ac:dyDescent="0.2">
      <c r="A48" s="271">
        <v>7</v>
      </c>
      <c r="B48" s="272" t="s">
        <v>269</v>
      </c>
      <c r="C48" s="353"/>
      <c r="D48" s="353"/>
      <c r="E48" s="353"/>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row>
    <row r="49" spans="1:35" s="3" customFormat="1" hidden="1" x14ac:dyDescent="0.2">
      <c r="A49" s="329" t="s">
        <v>138</v>
      </c>
      <c r="C49" s="33"/>
      <c r="D49" s="33"/>
      <c r="E49" s="33"/>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355">
        <f>SUM(F49:AH49)</f>
        <v>0</v>
      </c>
    </row>
    <row r="50" spans="1:35" s="3" customFormat="1" hidden="1" x14ac:dyDescent="0.2">
      <c r="A50" s="329" t="s">
        <v>139</v>
      </c>
      <c r="C50" s="33"/>
      <c r="D50" s="33"/>
      <c r="E50" s="33"/>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355">
        <f>SUM(F50:AH50)</f>
        <v>0</v>
      </c>
    </row>
    <row r="51" spans="1:35" s="3" customFormat="1" hidden="1" x14ac:dyDescent="0.2">
      <c r="A51" s="329" t="s">
        <v>270</v>
      </c>
      <c r="C51" s="33"/>
      <c r="D51" s="33"/>
      <c r="E51" s="33"/>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355">
        <f>SUM(F51:AH51)</f>
        <v>0</v>
      </c>
    </row>
    <row r="52" spans="1:35" s="3" customFormat="1" hidden="1" x14ac:dyDescent="0.2">
      <c r="A52" s="339" t="s">
        <v>271</v>
      </c>
      <c r="B52" s="356"/>
      <c r="C52" s="340"/>
      <c r="D52" s="340"/>
      <c r="E52" s="340"/>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357">
        <f>SUM(F52:AH52)</f>
        <v>0</v>
      </c>
    </row>
    <row r="53" spans="1:35" s="197" customFormat="1" ht="12.75" hidden="1" customHeight="1" x14ac:dyDescent="0.25">
      <c r="A53" s="351"/>
      <c r="B53" s="352"/>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row>
    <row r="54" spans="1:35" s="3" customFormat="1" x14ac:dyDescent="0.2"/>
    <row r="55" spans="1:35" s="3" customFormat="1" x14ac:dyDescent="0.2">
      <c r="A55" s="3" t="s">
        <v>272</v>
      </c>
    </row>
    <row r="56" spans="1:35" s="3" customFormat="1" x14ac:dyDescent="0.2">
      <c r="A56" s="3" t="s">
        <v>273</v>
      </c>
    </row>
    <row r="57" spans="1:35" s="3" customFormat="1" x14ac:dyDescent="0.2"/>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sheetData>
  <sheetProtection algorithmName="SHA-512" hashValue="W+KnfN1Oxb2Pq3ese7OmuNfpKHSOFs5W1vpos1c/9lf1h3uUpOnapcjDv1YU0bTlQ1hDN0y1OBerBMuNTPt3Cg==" saltValue="9z4xa5i6it8sNSUPHQuE7A=="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7"/>
  <sheetViews>
    <sheetView zoomScale="90" zoomScaleNormal="90" workbookViewId="0">
      <selection activeCell="N13" sqref="N13"/>
    </sheetView>
  </sheetViews>
  <sheetFormatPr defaultColWidth="9.140625" defaultRowHeight="15" x14ac:dyDescent="0.25"/>
  <cols>
    <col min="1" max="1" width="7.42578125" customWidth="1"/>
    <col min="2" max="2" width="6.5703125" customWidth="1"/>
    <col min="4" max="4" width="50.5703125" customWidth="1"/>
    <col min="6" max="7" width="14.140625" customWidth="1"/>
    <col min="8" max="37" width="14.28515625" customWidth="1"/>
  </cols>
  <sheetData>
    <row r="1" spans="1:37" ht="26.25" x14ac:dyDescent="0.25">
      <c r="A1" s="555" t="s">
        <v>274</v>
      </c>
      <c r="B1" s="555"/>
      <c r="C1" s="555"/>
      <c r="D1" s="555"/>
      <c r="E1" s="555"/>
      <c r="F1" s="555"/>
      <c r="G1" s="555"/>
      <c r="H1" s="555"/>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35">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35">
      <c r="A3" s="289"/>
      <c r="B3" s="42" t="s">
        <v>275</v>
      </c>
      <c r="D3" s="29"/>
      <c r="E3" s="29"/>
      <c r="F3" s="35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35">
      <c r="A4" s="289" t="s">
        <v>276</v>
      </c>
      <c r="B4" s="29"/>
      <c r="C4" s="29"/>
      <c r="D4" s="29"/>
      <c r="E4" s="29"/>
      <c r="F4" s="359"/>
      <c r="G4" s="35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25">
      <c r="A5" s="360"/>
      <c r="B5" s="194"/>
      <c r="C5" s="194"/>
      <c r="D5" s="291"/>
      <c r="E5" s="291"/>
      <c r="F5" s="325" t="s">
        <v>237</v>
      </c>
      <c r="G5" s="326"/>
      <c r="H5" s="293">
        <f>'5.DL soc.econom. analīze'!F5</f>
        <v>1</v>
      </c>
      <c r="I5" s="293">
        <f>'5.DL soc.econom. analīze'!G5</f>
        <v>2</v>
      </c>
      <c r="J5" s="293">
        <f>'5.DL soc.econom. analīze'!H5</f>
        <v>3</v>
      </c>
      <c r="K5" s="293">
        <f>'5.DL soc.econom. analīze'!I5</f>
        <v>4</v>
      </c>
      <c r="L5" s="293">
        <f>'5.DL soc.econom. analīze'!J5</f>
        <v>5</v>
      </c>
      <c r="M5" s="293">
        <f>'5.DL soc.econom. analīze'!K5</f>
        <v>6</v>
      </c>
      <c r="N5" s="293">
        <f>'5.DL soc.econom. analīze'!L5</f>
        <v>7</v>
      </c>
      <c r="O5" s="293">
        <f>'5.DL soc.econom. analīze'!M5</f>
        <v>8</v>
      </c>
      <c r="P5" s="293">
        <f>'5.DL soc.econom. analīze'!N5</f>
        <v>9</v>
      </c>
      <c r="Q5" s="293">
        <f>'5.DL soc.econom. analīze'!O5</f>
        <v>10</v>
      </c>
      <c r="R5" s="293">
        <f>'5.DL soc.econom. analīze'!P5</f>
        <v>11</v>
      </c>
      <c r="S5" s="293">
        <f>'5.DL soc.econom. analīze'!Q5</f>
        <v>12</v>
      </c>
      <c r="T5" s="293">
        <f>'5.DL soc.econom. analīze'!R5</f>
        <v>13</v>
      </c>
      <c r="U5" s="293">
        <f>'5.DL soc.econom. analīze'!S5</f>
        <v>14</v>
      </c>
      <c r="V5" s="293">
        <f>'5.DL soc.econom. analīze'!T5</f>
        <v>15</v>
      </c>
      <c r="W5" s="293">
        <f>'5.DL soc.econom. analīze'!U5</f>
        <v>16</v>
      </c>
      <c r="X5" s="293">
        <f>'5.DL soc.econom. analīze'!V5</f>
        <v>17</v>
      </c>
      <c r="Y5" s="293">
        <f>'5.DL soc.econom. analīze'!W5</f>
        <v>18</v>
      </c>
      <c r="Z5" s="293">
        <f>'5.DL soc.econom. analīze'!X5</f>
        <v>19</v>
      </c>
      <c r="AA5" s="293">
        <f>'5.DL soc.econom. analīze'!Y5</f>
        <v>20</v>
      </c>
      <c r="AB5" s="293">
        <f>'5.DL soc.econom. analīze'!Z5</f>
        <v>21</v>
      </c>
      <c r="AC5" s="293">
        <f>'5.DL soc.econom. analīze'!AA5</f>
        <v>22</v>
      </c>
      <c r="AD5" s="293">
        <f>'5.DL soc.econom. analīze'!AB5</f>
        <v>23</v>
      </c>
      <c r="AE5" s="293">
        <f>'5.DL soc.econom. analīze'!AC5</f>
        <v>24</v>
      </c>
      <c r="AF5" s="293">
        <f>'5.DL soc.econom. analīze'!AD5</f>
        <v>25</v>
      </c>
      <c r="AG5" s="293">
        <f>'5.DL soc.econom. analīze'!AE5</f>
        <v>26</v>
      </c>
      <c r="AH5" s="293">
        <f>'5.DL soc.econom. analīze'!AF5</f>
        <v>27</v>
      </c>
      <c r="AI5" s="293">
        <f>'5.DL soc.econom. analīze'!AG5</f>
        <v>28</v>
      </c>
      <c r="AJ5" s="293">
        <f>'5.DL soc.econom. analīze'!AH5</f>
        <v>29</v>
      </c>
      <c r="AK5" s="293">
        <f>'5.DL soc.econom. analīze'!AI5</f>
        <v>30</v>
      </c>
    </row>
    <row r="6" spans="1:37" x14ac:dyDescent="0.25">
      <c r="A6" s="361">
        <v>1</v>
      </c>
      <c r="B6" s="317" t="s">
        <v>185</v>
      </c>
      <c r="C6" s="317"/>
      <c r="D6" s="317"/>
      <c r="E6" s="206" t="s">
        <v>183</v>
      </c>
      <c r="F6" s="362" t="s">
        <v>184</v>
      </c>
      <c r="G6" s="362" t="s">
        <v>184</v>
      </c>
      <c r="H6" s="294">
        <f>'5.DL soc.econom. analīze'!F6</f>
        <v>2024</v>
      </c>
      <c r="I6" s="294">
        <f>'5.DL soc.econom. analīze'!G6</f>
        <v>2025</v>
      </c>
      <c r="J6" s="294">
        <f>'5.DL soc.econom. analīze'!H6</f>
        <v>2026</v>
      </c>
      <c r="K6" s="294">
        <f>'5.DL soc.econom. analīze'!I6</f>
        <v>2027</v>
      </c>
      <c r="L6" s="294">
        <f>'5.DL soc.econom. analīze'!J6</f>
        <v>2028</v>
      </c>
      <c r="M6" s="294">
        <f>'5.DL soc.econom. analīze'!K6</f>
        <v>2029</v>
      </c>
      <c r="N6" s="294">
        <f>'5.DL soc.econom. analīze'!L6</f>
        <v>2030</v>
      </c>
      <c r="O6" s="294">
        <f>'5.DL soc.econom. analīze'!M6</f>
        <v>2031</v>
      </c>
      <c r="P6" s="294">
        <f>'5.DL soc.econom. analīze'!N6</f>
        <v>2032</v>
      </c>
      <c r="Q6" s="294">
        <f>'5.DL soc.econom. analīze'!O6</f>
        <v>2033</v>
      </c>
      <c r="R6" s="294">
        <f>'5.DL soc.econom. analīze'!P6</f>
        <v>2034</v>
      </c>
      <c r="S6" s="294">
        <f>'5.DL soc.econom. analīze'!Q6</f>
        <v>2035</v>
      </c>
      <c r="T6" s="294">
        <f>'5.DL soc.econom. analīze'!R6</f>
        <v>2036</v>
      </c>
      <c r="U6" s="294">
        <f>'5.DL soc.econom. analīze'!S6</f>
        <v>2037</v>
      </c>
      <c r="V6" s="294">
        <f>'5.DL soc.econom. analīze'!T6</f>
        <v>2038</v>
      </c>
      <c r="W6" s="294">
        <f>'5.DL soc.econom. analīze'!U6</f>
        <v>2039</v>
      </c>
      <c r="X6" s="294">
        <f>'5.DL soc.econom. analīze'!V6</f>
        <v>2040</v>
      </c>
      <c r="Y6" s="294">
        <f>'5.DL soc.econom. analīze'!W6</f>
        <v>2041</v>
      </c>
      <c r="Z6" s="294">
        <f>'5.DL soc.econom. analīze'!X6</f>
        <v>2042</v>
      </c>
      <c r="AA6" s="294">
        <f>'5.DL soc.econom. analīze'!Y6</f>
        <v>2043</v>
      </c>
      <c r="AB6" s="294">
        <f>'5.DL soc.econom. analīze'!Z6</f>
        <v>2044</v>
      </c>
      <c r="AC6" s="294">
        <f>'5.DL soc.econom. analīze'!AA6</f>
        <v>2045</v>
      </c>
      <c r="AD6" s="294">
        <f>'5.DL soc.econom. analīze'!AB6</f>
        <v>2046</v>
      </c>
      <c r="AE6" s="294">
        <f>'5.DL soc.econom. analīze'!AC6</f>
        <v>2047</v>
      </c>
      <c r="AF6" s="294">
        <f>'5.DL soc.econom. analīze'!AD6</f>
        <v>2048</v>
      </c>
      <c r="AG6" s="294">
        <f>'5.DL soc.econom. analīze'!AE6</f>
        <v>2049</v>
      </c>
      <c r="AH6" s="294">
        <f>'5.DL soc.econom. analīze'!AF6</f>
        <v>2050</v>
      </c>
      <c r="AI6" s="294">
        <f>'5.DL soc.econom. analīze'!AG6</f>
        <v>2051</v>
      </c>
      <c r="AJ6" s="294">
        <f>'5.DL soc.econom. analīze'!AH6</f>
        <v>2052</v>
      </c>
      <c r="AK6" s="294">
        <f>'5.DL soc.econom. analīze'!AI6</f>
        <v>2053</v>
      </c>
    </row>
    <row r="7" spans="1:37" x14ac:dyDescent="0.25">
      <c r="A7" s="363"/>
      <c r="B7" s="364" t="s">
        <v>92</v>
      </c>
      <c r="C7" s="364" t="s">
        <v>277</v>
      </c>
      <c r="D7" s="364"/>
      <c r="E7" s="365" t="s">
        <v>127</v>
      </c>
      <c r="F7" s="334">
        <f>H7+NPV($F$3,I7:AK7)</f>
        <v>0</v>
      </c>
      <c r="G7" s="334">
        <f>SUM(H7:AK7)</f>
        <v>0</v>
      </c>
      <c r="H7" s="366">
        <f>'3. DL invest.n.pl.AR pr.'!F9-'2. DL invest.n.pl.BEZ pr.'!E9</f>
        <v>0</v>
      </c>
      <c r="I7" s="367">
        <f>'3. DL invest.n.pl.AR pr.'!G9-'2. DL invest.n.pl.BEZ pr.'!F9</f>
        <v>0</v>
      </c>
      <c r="J7" s="367">
        <f>'3. DL invest.n.pl.AR pr.'!H9-'2. DL invest.n.pl.BEZ pr.'!G9</f>
        <v>0</v>
      </c>
      <c r="K7" s="367">
        <f>'3. DL invest.n.pl.AR pr.'!I9-'2. DL invest.n.pl.BEZ pr.'!H9</f>
        <v>0</v>
      </c>
      <c r="L7" s="367">
        <f>'3. DL invest.n.pl.AR pr.'!J9-'2. DL invest.n.pl.BEZ pr.'!I9</f>
        <v>0</v>
      </c>
      <c r="M7" s="367">
        <f>'3. DL invest.n.pl.AR pr.'!K9-'2. DL invest.n.pl.BEZ pr.'!J9</f>
        <v>0</v>
      </c>
      <c r="N7" s="367">
        <f>'3. DL invest.n.pl.AR pr.'!L9-'2. DL invest.n.pl.BEZ pr.'!K9</f>
        <v>0</v>
      </c>
      <c r="O7" s="367">
        <f>'3. DL invest.n.pl.AR pr.'!M9-'2. DL invest.n.pl.BEZ pr.'!L9</f>
        <v>0</v>
      </c>
      <c r="P7" s="367">
        <f>'3. DL invest.n.pl.AR pr.'!N9-'2. DL invest.n.pl.BEZ pr.'!M9</f>
        <v>0</v>
      </c>
      <c r="Q7" s="367">
        <f>'3. DL invest.n.pl.AR pr.'!O9-'2. DL invest.n.pl.BEZ pr.'!N9</f>
        <v>0</v>
      </c>
      <c r="R7" s="367">
        <f>'3. DL invest.n.pl.AR pr.'!P9-'2. DL invest.n.pl.BEZ pr.'!O9</f>
        <v>0</v>
      </c>
      <c r="S7" s="367">
        <f>'3. DL invest.n.pl.AR pr.'!Q9-'2. DL invest.n.pl.BEZ pr.'!P9</f>
        <v>0</v>
      </c>
      <c r="T7" s="367">
        <f>'3. DL invest.n.pl.AR pr.'!R9-'2. DL invest.n.pl.BEZ pr.'!Q9</f>
        <v>0</v>
      </c>
      <c r="U7" s="367">
        <f>'3. DL invest.n.pl.AR pr.'!S9-'2. DL invest.n.pl.BEZ pr.'!R9</f>
        <v>0</v>
      </c>
      <c r="V7" s="367">
        <f>'3. DL invest.n.pl.AR pr.'!T9-'2. DL invest.n.pl.BEZ pr.'!S9</f>
        <v>0</v>
      </c>
      <c r="W7" s="367">
        <f>'3. DL invest.n.pl.AR pr.'!U9-'2. DL invest.n.pl.BEZ pr.'!T9</f>
        <v>0</v>
      </c>
      <c r="X7" s="367">
        <f>'3. DL invest.n.pl.AR pr.'!V9-'2. DL invest.n.pl.BEZ pr.'!U9</f>
        <v>0</v>
      </c>
      <c r="Y7" s="367">
        <f>'3. DL invest.n.pl.AR pr.'!W9-'2. DL invest.n.pl.BEZ pr.'!V9</f>
        <v>0</v>
      </c>
      <c r="Z7" s="367">
        <f>'3. DL invest.n.pl.AR pr.'!X9-'2. DL invest.n.pl.BEZ pr.'!W9</f>
        <v>0</v>
      </c>
      <c r="AA7" s="367">
        <f>'3. DL invest.n.pl.AR pr.'!Y9-'2. DL invest.n.pl.BEZ pr.'!X9</f>
        <v>0</v>
      </c>
      <c r="AB7" s="367">
        <f>'3. DL invest.n.pl.AR pr.'!Z9-'2. DL invest.n.pl.BEZ pr.'!Y9</f>
        <v>0</v>
      </c>
      <c r="AC7" s="367">
        <f>'3. DL invest.n.pl.AR pr.'!AA9-'2. DL invest.n.pl.BEZ pr.'!Z9</f>
        <v>0</v>
      </c>
      <c r="AD7" s="367">
        <f>'3. DL invest.n.pl.AR pr.'!AB9-'2. DL invest.n.pl.BEZ pr.'!AA9</f>
        <v>0</v>
      </c>
      <c r="AE7" s="367">
        <f>'3. DL invest.n.pl.AR pr.'!AC9-'2. DL invest.n.pl.BEZ pr.'!AB9</f>
        <v>0</v>
      </c>
      <c r="AF7" s="367">
        <f>'3. DL invest.n.pl.AR pr.'!AD9-'2. DL invest.n.pl.BEZ pr.'!AC9</f>
        <v>0</v>
      </c>
      <c r="AG7" s="367">
        <f>'3. DL invest.n.pl.AR pr.'!AE9-'2. DL invest.n.pl.BEZ pr.'!AD9</f>
        <v>0</v>
      </c>
      <c r="AH7" s="367">
        <f>'3. DL invest.n.pl.AR pr.'!AF9-'2. DL invest.n.pl.BEZ pr.'!AE9</f>
        <v>0</v>
      </c>
      <c r="AI7" s="367">
        <f>'3. DL invest.n.pl.AR pr.'!AG9-'2. DL invest.n.pl.BEZ pr.'!AF9</f>
        <v>0</v>
      </c>
      <c r="AJ7" s="367">
        <f>'3. DL invest.n.pl.AR pr.'!AH9-'2. DL invest.n.pl.BEZ pr.'!AG9</f>
        <v>0</v>
      </c>
      <c r="AK7" s="367">
        <f>'3. DL invest.n.pl.AR pr.'!AI9-'2. DL invest.n.pl.BEZ pr.'!AH9</f>
        <v>0</v>
      </c>
    </row>
    <row r="8" spans="1:37" x14ac:dyDescent="0.25">
      <c r="A8" s="368"/>
      <c r="B8" s="29" t="s">
        <v>94</v>
      </c>
      <c r="C8" s="29" t="s">
        <v>215</v>
      </c>
      <c r="D8" s="29"/>
      <c r="E8" s="369" t="s">
        <v>127</v>
      </c>
      <c r="F8" s="334">
        <f>H8+NPV($F$3,I8:AK8)</f>
        <v>0</v>
      </c>
      <c r="G8" s="334">
        <f t="shared" ref="G8:G13" si="0">SUM(H8:AK8)</f>
        <v>0</v>
      </c>
      <c r="H8" s="370">
        <f>'3. DL invest.n.pl.AR pr.'!F29</f>
        <v>0</v>
      </c>
      <c r="I8" s="371">
        <f>'3. DL invest.n.pl.AR pr.'!G29</f>
        <v>0</v>
      </c>
      <c r="J8" s="371">
        <f>'3. DL invest.n.pl.AR pr.'!H29</f>
        <v>0</v>
      </c>
      <c r="K8" s="371">
        <f>'3. DL invest.n.pl.AR pr.'!I29</f>
        <v>0</v>
      </c>
      <c r="L8" s="371">
        <f>'3. DL invest.n.pl.AR pr.'!J29</f>
        <v>0</v>
      </c>
      <c r="M8" s="371">
        <f>'3. DL invest.n.pl.AR pr.'!K29</f>
        <v>0</v>
      </c>
      <c r="N8" s="371">
        <f>'3. DL invest.n.pl.AR pr.'!L29</f>
        <v>0</v>
      </c>
      <c r="O8" s="371">
        <f>'3. DL invest.n.pl.AR pr.'!M29</f>
        <v>0</v>
      </c>
      <c r="P8" s="371">
        <f>'3. DL invest.n.pl.AR pr.'!N29</f>
        <v>0</v>
      </c>
      <c r="Q8" s="371">
        <f>'3. DL invest.n.pl.AR pr.'!O29</f>
        <v>0</v>
      </c>
      <c r="R8" s="371">
        <f>'3. DL invest.n.pl.AR pr.'!P29</f>
        <v>0</v>
      </c>
      <c r="S8" s="371">
        <f>'3. DL invest.n.pl.AR pr.'!Q29</f>
        <v>0</v>
      </c>
      <c r="T8" s="371">
        <f>'3. DL invest.n.pl.AR pr.'!R29</f>
        <v>0</v>
      </c>
      <c r="U8" s="371">
        <f>'3. DL invest.n.pl.AR pr.'!S29</f>
        <v>0</v>
      </c>
      <c r="V8" s="371">
        <f>'3. DL invest.n.pl.AR pr.'!T29</f>
        <v>0</v>
      </c>
      <c r="W8" s="371">
        <f>'3. DL invest.n.pl.AR pr.'!U29</f>
        <v>0</v>
      </c>
      <c r="X8" s="371">
        <f>'3. DL invest.n.pl.AR pr.'!V29</f>
        <v>0</v>
      </c>
      <c r="Y8" s="371">
        <f>'3. DL invest.n.pl.AR pr.'!W29</f>
        <v>0</v>
      </c>
      <c r="Z8" s="371">
        <f>'3. DL invest.n.pl.AR pr.'!X29</f>
        <v>0</v>
      </c>
      <c r="AA8" s="371">
        <f>'3. DL invest.n.pl.AR pr.'!Y29</f>
        <v>0</v>
      </c>
      <c r="AB8" s="371">
        <f>'3. DL invest.n.pl.AR pr.'!Z29</f>
        <v>0</v>
      </c>
      <c r="AC8" s="371">
        <f>'3. DL invest.n.pl.AR pr.'!AA29</f>
        <v>0</v>
      </c>
      <c r="AD8" s="371">
        <f>'3. DL invest.n.pl.AR pr.'!AB29</f>
        <v>0</v>
      </c>
      <c r="AE8" s="371">
        <f>'3. DL invest.n.pl.AR pr.'!AC29</f>
        <v>0</v>
      </c>
      <c r="AF8" s="371">
        <f>'3. DL invest.n.pl.AR pr.'!AD29</f>
        <v>0</v>
      </c>
      <c r="AG8" s="371">
        <f>'3. DL invest.n.pl.AR pr.'!AE29</f>
        <v>0</v>
      </c>
      <c r="AH8" s="371">
        <f>'3. DL invest.n.pl.AR pr.'!AF29</f>
        <v>0</v>
      </c>
      <c r="AI8" s="371">
        <f>'3. DL invest.n.pl.AR pr.'!AG29</f>
        <v>0</v>
      </c>
      <c r="AJ8" s="371">
        <f>'3. DL invest.n.pl.AR pr.'!AH29</f>
        <v>0</v>
      </c>
      <c r="AK8" s="371">
        <f>'3. DL invest.n.pl.AR pr.'!AI29</f>
        <v>0</v>
      </c>
    </row>
    <row r="9" spans="1:37" x14ac:dyDescent="0.25">
      <c r="A9" s="368"/>
      <c r="B9" s="29" t="s">
        <v>96</v>
      </c>
      <c r="C9" s="29" t="s">
        <v>278</v>
      </c>
      <c r="D9" s="29"/>
      <c r="E9" s="369" t="s">
        <v>127</v>
      </c>
      <c r="F9" s="334">
        <f t="shared" ref="F9:F13" si="1">H9+NPV($F$3,I9:AK9)</f>
        <v>0</v>
      </c>
      <c r="G9" s="334">
        <f t="shared" si="0"/>
        <v>0</v>
      </c>
      <c r="H9" s="370">
        <f>'3. DL invest.n.pl.AR pr.'!F16-'2. DL invest.n.pl.BEZ pr.'!E16</f>
        <v>0</v>
      </c>
      <c r="I9" s="371">
        <f>'3. DL invest.n.pl.AR pr.'!G16-'2. DL invest.n.pl.BEZ pr.'!F16</f>
        <v>0</v>
      </c>
      <c r="J9" s="371">
        <f>'3. DL invest.n.pl.AR pr.'!H16-'2. DL invest.n.pl.BEZ pr.'!G16</f>
        <v>0</v>
      </c>
      <c r="K9" s="371">
        <f>'3. DL invest.n.pl.AR pr.'!I16-'2. DL invest.n.pl.BEZ pr.'!H16</f>
        <v>0</v>
      </c>
      <c r="L9" s="371">
        <f>'3. DL invest.n.pl.AR pr.'!J16-'2. DL invest.n.pl.BEZ pr.'!I16</f>
        <v>0</v>
      </c>
      <c r="M9" s="371">
        <f>'3. DL invest.n.pl.AR pr.'!K16-'2. DL invest.n.pl.BEZ pr.'!J16</f>
        <v>0</v>
      </c>
      <c r="N9" s="371">
        <f>'3. DL invest.n.pl.AR pr.'!L16-'2. DL invest.n.pl.BEZ pr.'!K16</f>
        <v>0</v>
      </c>
      <c r="O9" s="371">
        <f>'3. DL invest.n.pl.AR pr.'!M16-'2. DL invest.n.pl.BEZ pr.'!L16</f>
        <v>0</v>
      </c>
      <c r="P9" s="371">
        <f>'3. DL invest.n.pl.AR pr.'!N16-'2. DL invest.n.pl.BEZ pr.'!M16</f>
        <v>0</v>
      </c>
      <c r="Q9" s="371">
        <f>'3. DL invest.n.pl.AR pr.'!O16-'2. DL invest.n.pl.BEZ pr.'!N16</f>
        <v>0</v>
      </c>
      <c r="R9" s="371">
        <f>'3. DL invest.n.pl.AR pr.'!P16-'2. DL invest.n.pl.BEZ pr.'!O16</f>
        <v>0</v>
      </c>
      <c r="S9" s="371">
        <f>'3. DL invest.n.pl.AR pr.'!Q16-'2. DL invest.n.pl.BEZ pr.'!P16</f>
        <v>0</v>
      </c>
      <c r="T9" s="371">
        <f>'3. DL invest.n.pl.AR pr.'!R16-'2. DL invest.n.pl.BEZ pr.'!Q16</f>
        <v>0</v>
      </c>
      <c r="U9" s="371">
        <f>'3. DL invest.n.pl.AR pr.'!S16-'2. DL invest.n.pl.BEZ pr.'!R16</f>
        <v>0</v>
      </c>
      <c r="V9" s="371">
        <f>'3. DL invest.n.pl.AR pr.'!T16-'2. DL invest.n.pl.BEZ pr.'!S16</f>
        <v>0</v>
      </c>
      <c r="W9" s="371">
        <f>'3. DL invest.n.pl.AR pr.'!U16-'2. DL invest.n.pl.BEZ pr.'!T16</f>
        <v>0</v>
      </c>
      <c r="X9" s="371">
        <f>'3. DL invest.n.pl.AR pr.'!V16-'2. DL invest.n.pl.BEZ pr.'!U16</f>
        <v>0</v>
      </c>
      <c r="Y9" s="371">
        <f>'3. DL invest.n.pl.AR pr.'!W16-'2. DL invest.n.pl.BEZ pr.'!V16</f>
        <v>0</v>
      </c>
      <c r="Z9" s="371">
        <f>'3. DL invest.n.pl.AR pr.'!X16-'2. DL invest.n.pl.BEZ pr.'!W16</f>
        <v>0</v>
      </c>
      <c r="AA9" s="371">
        <f>'3. DL invest.n.pl.AR pr.'!Y16-'2. DL invest.n.pl.BEZ pr.'!X16</f>
        <v>0</v>
      </c>
      <c r="AB9" s="371">
        <f>'3. DL invest.n.pl.AR pr.'!Z16-'2. DL invest.n.pl.BEZ pr.'!Y16</f>
        <v>0</v>
      </c>
      <c r="AC9" s="371">
        <f>'3. DL invest.n.pl.AR pr.'!AA16-'2. DL invest.n.pl.BEZ pr.'!Z16</f>
        <v>0</v>
      </c>
      <c r="AD9" s="371">
        <f>'3. DL invest.n.pl.AR pr.'!AB16-'2. DL invest.n.pl.BEZ pr.'!AA16</f>
        <v>0</v>
      </c>
      <c r="AE9" s="371">
        <f>'3. DL invest.n.pl.AR pr.'!AC16-'2. DL invest.n.pl.BEZ pr.'!AB16</f>
        <v>0</v>
      </c>
      <c r="AF9" s="371">
        <f>'3. DL invest.n.pl.AR pr.'!AD16-'2. DL invest.n.pl.BEZ pr.'!AC16</f>
        <v>0</v>
      </c>
      <c r="AG9" s="371">
        <f>'3. DL invest.n.pl.AR pr.'!AE16-'2. DL invest.n.pl.BEZ pr.'!AD16</f>
        <v>0</v>
      </c>
      <c r="AH9" s="371">
        <f>'3. DL invest.n.pl.AR pr.'!AF16-'2. DL invest.n.pl.BEZ pr.'!AE16</f>
        <v>0</v>
      </c>
      <c r="AI9" s="371">
        <f>'3. DL invest.n.pl.AR pr.'!AG16-'2. DL invest.n.pl.BEZ pr.'!AF16</f>
        <v>0</v>
      </c>
      <c r="AJ9" s="371">
        <f>'3. DL invest.n.pl.AR pr.'!AH16-'2. DL invest.n.pl.BEZ pr.'!AG16</f>
        <v>0</v>
      </c>
      <c r="AK9" s="371">
        <f>'3. DL invest.n.pl.AR pr.'!AI16-'2. DL invest.n.pl.BEZ pr.'!AH16</f>
        <v>0</v>
      </c>
    </row>
    <row r="10" spans="1:37" x14ac:dyDescent="0.25">
      <c r="A10" s="368"/>
      <c r="B10" s="29" t="s">
        <v>98</v>
      </c>
      <c r="C10" s="29" t="s">
        <v>230</v>
      </c>
      <c r="D10" s="29"/>
      <c r="E10" s="369" t="s">
        <v>127</v>
      </c>
      <c r="F10" s="334">
        <f t="shared" si="1"/>
        <v>0</v>
      </c>
      <c r="G10" s="334">
        <f t="shared" si="0"/>
        <v>0</v>
      </c>
      <c r="H10" s="370">
        <f>'4.DL Finansiālā ilgtspēja'!E21</f>
        <v>0</v>
      </c>
      <c r="I10" s="371">
        <f>'4.DL Finansiālā ilgtspēja'!F21</f>
        <v>0</v>
      </c>
      <c r="J10" s="371">
        <f>'4.DL Finansiālā ilgtspēja'!G21</f>
        <v>0</v>
      </c>
      <c r="K10" s="371">
        <f>'4.DL Finansiālā ilgtspēja'!H21</f>
        <v>0</v>
      </c>
      <c r="L10" s="371">
        <f>'4.DL Finansiālā ilgtspēja'!I21</f>
        <v>0</v>
      </c>
      <c r="M10" s="371">
        <f>'4.DL Finansiālā ilgtspēja'!J21</f>
        <v>0</v>
      </c>
      <c r="N10" s="371">
        <f>'4.DL Finansiālā ilgtspēja'!K21</f>
        <v>0</v>
      </c>
      <c r="O10" s="371">
        <f>'4.DL Finansiālā ilgtspēja'!L21</f>
        <v>0</v>
      </c>
      <c r="P10" s="371">
        <f>'4.DL Finansiālā ilgtspēja'!M21</f>
        <v>0</v>
      </c>
      <c r="Q10" s="371">
        <f>'4.DL Finansiālā ilgtspēja'!N21</f>
        <v>0</v>
      </c>
      <c r="R10" s="371">
        <f>'4.DL Finansiālā ilgtspēja'!O21</f>
        <v>0</v>
      </c>
      <c r="S10" s="371">
        <f>'4.DL Finansiālā ilgtspēja'!P21</f>
        <v>0</v>
      </c>
      <c r="T10" s="371">
        <f>'4.DL Finansiālā ilgtspēja'!Q21</f>
        <v>0</v>
      </c>
      <c r="U10" s="371">
        <f>'4.DL Finansiālā ilgtspēja'!R21</f>
        <v>0</v>
      </c>
      <c r="V10" s="371">
        <f>'4.DL Finansiālā ilgtspēja'!S21</f>
        <v>0</v>
      </c>
      <c r="W10" s="371">
        <f>'4.DL Finansiālā ilgtspēja'!T21</f>
        <v>0</v>
      </c>
      <c r="X10" s="371">
        <f>'4.DL Finansiālā ilgtspēja'!U21</f>
        <v>0</v>
      </c>
      <c r="Y10" s="371">
        <f>'4.DL Finansiālā ilgtspēja'!V21</f>
        <v>0</v>
      </c>
      <c r="Z10" s="371">
        <f>'4.DL Finansiālā ilgtspēja'!W21</f>
        <v>0</v>
      </c>
      <c r="AA10" s="371">
        <f>'4.DL Finansiālā ilgtspēja'!X21</f>
        <v>0</v>
      </c>
      <c r="AB10" s="371">
        <f>'4.DL Finansiālā ilgtspēja'!Y21</f>
        <v>0</v>
      </c>
      <c r="AC10" s="371">
        <f>'4.DL Finansiālā ilgtspēja'!Z21</f>
        <v>0</v>
      </c>
      <c r="AD10" s="371">
        <f>'4.DL Finansiālā ilgtspēja'!AA21</f>
        <v>0</v>
      </c>
      <c r="AE10" s="371">
        <f>'4.DL Finansiālā ilgtspēja'!AB21</f>
        <v>0</v>
      </c>
      <c r="AF10" s="371">
        <f>'4.DL Finansiālā ilgtspēja'!AC21</f>
        <v>0</v>
      </c>
      <c r="AG10" s="371">
        <f>'4.DL Finansiālā ilgtspēja'!AD21</f>
        <v>0</v>
      </c>
      <c r="AH10" s="371">
        <f>'4.DL Finansiālā ilgtspēja'!AE21</f>
        <v>0</v>
      </c>
      <c r="AI10" s="371">
        <f>'4.DL Finansiālā ilgtspēja'!AF21</f>
        <v>0</v>
      </c>
      <c r="AJ10" s="371">
        <f>'4.DL Finansiālā ilgtspēja'!AG21</f>
        <v>0</v>
      </c>
      <c r="AK10" s="371">
        <f>'4.DL Finansiālā ilgtspēja'!AH21</f>
        <v>0</v>
      </c>
    </row>
    <row r="11" spans="1:37" x14ac:dyDescent="0.25">
      <c r="A11" s="368"/>
      <c r="B11" s="29" t="s">
        <v>100</v>
      </c>
      <c r="C11" s="29" t="s">
        <v>279</v>
      </c>
      <c r="D11" s="29"/>
      <c r="E11" s="369" t="s">
        <v>127</v>
      </c>
      <c r="F11" s="334">
        <f t="shared" si="1"/>
        <v>0</v>
      </c>
      <c r="G11" s="334">
        <f t="shared" si="0"/>
        <v>0</v>
      </c>
      <c r="H11" s="370">
        <f>'4.DL Finansiālā ilgtspēja'!E22+'4.DL Finansiālā ilgtspēja'!E23</f>
        <v>0</v>
      </c>
      <c r="I11" s="371">
        <f>'4.DL Finansiālā ilgtspēja'!F22+'4.DL Finansiālā ilgtspēja'!F23</f>
        <v>0</v>
      </c>
      <c r="J11" s="371">
        <f>'4.DL Finansiālā ilgtspēja'!G22+'4.DL Finansiālā ilgtspēja'!G23</f>
        <v>0</v>
      </c>
      <c r="K11" s="371">
        <f>'4.DL Finansiālā ilgtspēja'!H22+'4.DL Finansiālā ilgtspēja'!H23</f>
        <v>0</v>
      </c>
      <c r="L11" s="371">
        <f>'4.DL Finansiālā ilgtspēja'!I22+'4.DL Finansiālā ilgtspēja'!I23</f>
        <v>0</v>
      </c>
      <c r="M11" s="371">
        <f>'4.DL Finansiālā ilgtspēja'!J22+'4.DL Finansiālā ilgtspēja'!J23</f>
        <v>0</v>
      </c>
      <c r="N11" s="371">
        <f>'4.DL Finansiālā ilgtspēja'!K22+'4.DL Finansiālā ilgtspēja'!K23</f>
        <v>0</v>
      </c>
      <c r="O11" s="371">
        <f>'4.DL Finansiālā ilgtspēja'!L22+'4.DL Finansiālā ilgtspēja'!L23</f>
        <v>0</v>
      </c>
      <c r="P11" s="371">
        <f>'4.DL Finansiālā ilgtspēja'!M22+'4.DL Finansiālā ilgtspēja'!M23</f>
        <v>0</v>
      </c>
      <c r="Q11" s="371">
        <f>'4.DL Finansiālā ilgtspēja'!N22+'4.DL Finansiālā ilgtspēja'!N23</f>
        <v>0</v>
      </c>
      <c r="R11" s="371">
        <f>'4.DL Finansiālā ilgtspēja'!O22+'4.DL Finansiālā ilgtspēja'!O23</f>
        <v>0</v>
      </c>
      <c r="S11" s="371">
        <f>'4.DL Finansiālā ilgtspēja'!P22+'4.DL Finansiālā ilgtspēja'!P23</f>
        <v>0</v>
      </c>
      <c r="T11" s="371">
        <f>'4.DL Finansiālā ilgtspēja'!Q22+'4.DL Finansiālā ilgtspēja'!Q23</f>
        <v>0</v>
      </c>
      <c r="U11" s="371">
        <f>'4.DL Finansiālā ilgtspēja'!R22+'4.DL Finansiālā ilgtspēja'!R23</f>
        <v>0</v>
      </c>
      <c r="V11" s="371">
        <f>'4.DL Finansiālā ilgtspēja'!S22+'4.DL Finansiālā ilgtspēja'!S23</f>
        <v>0</v>
      </c>
      <c r="W11" s="371">
        <f>'4.DL Finansiālā ilgtspēja'!T22+'4.DL Finansiālā ilgtspēja'!T23</f>
        <v>0</v>
      </c>
      <c r="X11" s="371">
        <f>'4.DL Finansiālā ilgtspēja'!U22+'4.DL Finansiālā ilgtspēja'!U23</f>
        <v>0</v>
      </c>
      <c r="Y11" s="371">
        <f>'4.DL Finansiālā ilgtspēja'!V22+'4.DL Finansiālā ilgtspēja'!V23</f>
        <v>0</v>
      </c>
      <c r="Z11" s="371">
        <f>'4.DL Finansiālā ilgtspēja'!W22+'4.DL Finansiālā ilgtspēja'!W23</f>
        <v>0</v>
      </c>
      <c r="AA11" s="371">
        <f>'4.DL Finansiālā ilgtspēja'!X22+'4.DL Finansiālā ilgtspēja'!X23</f>
        <v>0</v>
      </c>
      <c r="AB11" s="371">
        <f>'4.DL Finansiālā ilgtspēja'!Y22+'4.DL Finansiālā ilgtspēja'!Y23</f>
        <v>0</v>
      </c>
      <c r="AC11" s="371">
        <f>'4.DL Finansiālā ilgtspēja'!Z22+'4.DL Finansiālā ilgtspēja'!Z23</f>
        <v>0</v>
      </c>
      <c r="AD11" s="371">
        <f>'4.DL Finansiālā ilgtspēja'!AA22+'4.DL Finansiālā ilgtspēja'!AA23</f>
        <v>0</v>
      </c>
      <c r="AE11" s="371">
        <f>'4.DL Finansiālā ilgtspēja'!AB22+'4.DL Finansiālā ilgtspēja'!AB23</f>
        <v>0</v>
      </c>
      <c r="AF11" s="371">
        <f>'4.DL Finansiālā ilgtspēja'!AC22+'4.DL Finansiālā ilgtspēja'!AC23</f>
        <v>0</v>
      </c>
      <c r="AG11" s="371">
        <f>'4.DL Finansiālā ilgtspēja'!AD22+'4.DL Finansiālā ilgtspēja'!AD23</f>
        <v>0</v>
      </c>
      <c r="AH11" s="371">
        <f>'4.DL Finansiālā ilgtspēja'!AE22+'4.DL Finansiālā ilgtspēja'!AE23</f>
        <v>0</v>
      </c>
      <c r="AI11" s="371">
        <f>'4.DL Finansiālā ilgtspēja'!AF22+'4.DL Finansiālā ilgtspēja'!AF23</f>
        <v>0</v>
      </c>
      <c r="AJ11" s="371">
        <f>'4.DL Finansiālā ilgtspēja'!AG22+'4.DL Finansiālā ilgtspēja'!AG23</f>
        <v>0</v>
      </c>
      <c r="AK11" s="371">
        <f>'4.DL Finansiālā ilgtspēja'!AH22+'4.DL Finansiālā ilgtspēja'!AH23</f>
        <v>0</v>
      </c>
    </row>
    <row r="12" spans="1:37" x14ac:dyDescent="0.25">
      <c r="A12" s="368"/>
      <c r="B12" s="29" t="s">
        <v>104</v>
      </c>
      <c r="C12" s="29" t="s">
        <v>280</v>
      </c>
      <c r="D12" s="29"/>
      <c r="E12" s="369" t="s">
        <v>127</v>
      </c>
      <c r="F12" s="334">
        <f t="shared" si="1"/>
        <v>0</v>
      </c>
      <c r="G12" s="334">
        <f t="shared" si="0"/>
        <v>0</v>
      </c>
      <c r="H12" s="370">
        <f>-('9. DL PI Fin.plans'!B6+'9. DL PI Fin.plans'!B7+'9. DL PI Fin.plans'!B8+'9. DL PI Fin.plans'!B9+'9. DL PI Fin.plans'!B11+'9. DL PI Fin.plans'!B15-'9. DL PI Fin.plans'!B25)</f>
        <v>0</v>
      </c>
      <c r="I12" s="371">
        <f>-('9. DL PI Fin.plans'!D6+'9. DL PI Fin.plans'!D7+'9. DL PI Fin.plans'!D8+'9. DL PI Fin.plans'!D9+'9. DL PI Fin.plans'!D11+'9. DL PI Fin.plans'!D15-'9. DL PI Fin.plans'!D25)</f>
        <v>0</v>
      </c>
      <c r="J12" s="371">
        <f>-('9. DL PI Fin.plans'!F6+'9. DL PI Fin.plans'!F7+'9. DL PI Fin.plans'!F8+'9. DL PI Fin.plans'!F9+'9. DL PI Fin.plans'!F11+'9. DL PI Fin.plans'!F15-'9. DL PI Fin.plans'!F25)</f>
        <v>0</v>
      </c>
      <c r="K12" s="371">
        <f>-('9. DL PI Fin.plans'!H6+'9. DL PI Fin.plans'!H7+'9. DL PI Fin.plans'!H8+'9. DL PI Fin.plans'!H9+'9. DL PI Fin.plans'!H11+'9. DL PI Fin.plans'!H15-'9. DL PI Fin.plans'!H25)</f>
        <v>0</v>
      </c>
      <c r="L12" s="371">
        <f>-('9. DL PI Fin.plans'!J6+'9. DL PI Fin.plans'!J7+'9. DL PI Fin.plans'!J8+'9. DL PI Fin.plans'!J9+'9. DL PI Fin.plans'!J11+'9. DL PI Fin.plans'!J15-'9. DL PI Fin.plans'!J25)</f>
        <v>0</v>
      </c>
      <c r="M12" s="371">
        <f>-('9. DL PI Fin.plans'!L6+'9. DL PI Fin.plans'!L7+'9. DL PI Fin.plans'!L8+'9. DL PI Fin.plans'!L9+'9. DL PI Fin.plans'!L11+'9. DL PI Fin.plans'!L15-'9. DL PI Fin.plans'!L25)</f>
        <v>0</v>
      </c>
      <c r="N12" s="371">
        <f>-('9. DL PI Fin.plans'!N6+'9. DL PI Fin.plans'!N7+'9. DL PI Fin.plans'!N8+'9. DL PI Fin.plans'!N9+'9. DL PI Fin.plans'!N11+'9. DL PI Fin.plans'!N15-'9. DL PI Fin.plans'!N25)</f>
        <v>0</v>
      </c>
      <c r="O12" s="371">
        <f>-('9. DL PI Fin.plans'!P6+'9. DL PI Fin.plans'!P7+'9. DL PI Fin.plans'!P8+'9. DL PI Fin.plans'!P9+'9. DL PI Fin.plans'!P11)</f>
        <v>0</v>
      </c>
      <c r="P12" s="371">
        <f>-('9. DL PI Fin.plans'!R6+'9. DL PI Fin.plans'!R7+'9. DL PI Fin.plans'!R8+'9. DL PI Fin.plans'!R9+'9. DL PI Fin.plans'!R11)</f>
        <v>0</v>
      </c>
      <c r="Q12" s="371"/>
      <c r="R12" s="371"/>
      <c r="S12" s="371"/>
      <c r="T12" s="371"/>
      <c r="U12" s="371"/>
      <c r="V12" s="371"/>
      <c r="W12" s="371"/>
      <c r="X12" s="371"/>
      <c r="Y12" s="371"/>
      <c r="Z12" s="371"/>
      <c r="AA12" s="371"/>
      <c r="AB12" s="371"/>
      <c r="AC12" s="371"/>
      <c r="AD12" s="371"/>
      <c r="AE12" s="371"/>
      <c r="AF12" s="371"/>
      <c r="AG12" s="371"/>
      <c r="AH12" s="371"/>
      <c r="AI12" s="371"/>
      <c r="AJ12" s="371"/>
      <c r="AK12" s="371"/>
    </row>
    <row r="13" spans="1:37" x14ac:dyDescent="0.25">
      <c r="A13" s="368"/>
      <c r="B13" s="29" t="s">
        <v>106</v>
      </c>
      <c r="C13" s="309" t="s">
        <v>194</v>
      </c>
      <c r="D13" s="309"/>
      <c r="E13" s="369" t="s">
        <v>127</v>
      </c>
      <c r="F13" s="334">
        <f t="shared" si="1"/>
        <v>0</v>
      </c>
      <c r="G13" s="334">
        <f t="shared" si="0"/>
        <v>0</v>
      </c>
      <c r="H13" s="372">
        <f>SUM(H7:H12)</f>
        <v>0</v>
      </c>
      <c r="I13" s="373">
        <f t="shared" ref="I13:P13" si="2">SUM(I7:I12)</f>
        <v>0</v>
      </c>
      <c r="J13" s="373">
        <f t="shared" si="2"/>
        <v>0</v>
      </c>
      <c r="K13" s="373">
        <f t="shared" si="2"/>
        <v>0</v>
      </c>
      <c r="L13" s="373">
        <f t="shared" si="2"/>
        <v>0</v>
      </c>
      <c r="M13" s="373">
        <f t="shared" si="2"/>
        <v>0</v>
      </c>
      <c r="N13" s="373">
        <f t="shared" si="2"/>
        <v>0</v>
      </c>
      <c r="O13" s="373">
        <f t="shared" si="2"/>
        <v>0</v>
      </c>
      <c r="P13" s="373">
        <f t="shared" si="2"/>
        <v>0</v>
      </c>
      <c r="Q13" s="373">
        <f t="shared" ref="Q13:AK13" si="3">SUM(Q7:Q12)</f>
        <v>0</v>
      </c>
      <c r="R13" s="373">
        <f t="shared" si="3"/>
        <v>0</v>
      </c>
      <c r="S13" s="373">
        <f t="shared" si="3"/>
        <v>0</v>
      </c>
      <c r="T13" s="373">
        <f t="shared" si="3"/>
        <v>0</v>
      </c>
      <c r="U13" s="373">
        <f t="shared" si="3"/>
        <v>0</v>
      </c>
      <c r="V13" s="373">
        <f t="shared" si="3"/>
        <v>0</v>
      </c>
      <c r="W13" s="373">
        <f t="shared" si="3"/>
        <v>0</v>
      </c>
      <c r="X13" s="373">
        <f t="shared" si="3"/>
        <v>0</v>
      </c>
      <c r="Y13" s="373">
        <f t="shared" si="3"/>
        <v>0</v>
      </c>
      <c r="Z13" s="373">
        <f t="shared" si="3"/>
        <v>0</v>
      </c>
      <c r="AA13" s="373">
        <f t="shared" si="3"/>
        <v>0</v>
      </c>
      <c r="AB13" s="373">
        <f t="shared" si="3"/>
        <v>0</v>
      </c>
      <c r="AC13" s="373">
        <f t="shared" si="3"/>
        <v>0</v>
      </c>
      <c r="AD13" s="373">
        <f t="shared" si="3"/>
        <v>0</v>
      </c>
      <c r="AE13" s="373">
        <f t="shared" si="3"/>
        <v>0</v>
      </c>
      <c r="AF13" s="373">
        <f t="shared" si="3"/>
        <v>0</v>
      </c>
      <c r="AG13" s="373">
        <f t="shared" si="3"/>
        <v>0</v>
      </c>
      <c r="AH13" s="373">
        <f t="shared" si="3"/>
        <v>0</v>
      </c>
      <c r="AI13" s="373">
        <f t="shared" si="3"/>
        <v>0</v>
      </c>
      <c r="AJ13" s="373">
        <f t="shared" si="3"/>
        <v>0</v>
      </c>
      <c r="AK13" s="373">
        <f t="shared" si="3"/>
        <v>0</v>
      </c>
    </row>
    <row r="14" spans="1:37" x14ac:dyDescent="0.25">
      <c r="A14" s="29"/>
      <c r="B14" s="29"/>
      <c r="C14" s="29"/>
      <c r="D14" s="29"/>
      <c r="E14" s="33"/>
      <c r="F14" s="33"/>
      <c r="G14" s="33"/>
      <c r="H14" s="33"/>
      <c r="I14" s="374"/>
      <c r="J14" s="328"/>
      <c r="K14" s="374"/>
      <c r="L14" s="328"/>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row>
    <row r="15" spans="1:37" x14ac:dyDescent="0.25">
      <c r="A15" s="271">
        <v>2</v>
      </c>
      <c r="B15" s="272" t="s">
        <v>262</v>
      </c>
      <c r="C15" s="272"/>
      <c r="D15" s="272"/>
      <c r="E15" s="272"/>
      <c r="F15" s="272"/>
      <c r="G15" s="272"/>
      <c r="H15" s="272"/>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row>
    <row r="16" spans="1:37" x14ac:dyDescent="0.25">
      <c r="A16" s="363"/>
      <c r="B16" s="364" t="s">
        <v>188</v>
      </c>
      <c r="C16" s="364" t="s">
        <v>281</v>
      </c>
      <c r="D16" s="364"/>
      <c r="E16" s="375"/>
      <c r="F16" s="329"/>
      <c r="G16" s="329"/>
      <c r="H16" s="329"/>
      <c r="I16" s="376">
        <f>F13</f>
        <v>0</v>
      </c>
      <c r="J16" s="29"/>
      <c r="K16" s="29"/>
      <c r="L16" s="29"/>
      <c r="M16" s="29"/>
      <c r="N16" s="29"/>
      <c r="O16" s="29"/>
      <c r="P16" s="377"/>
      <c r="Q16" s="29"/>
      <c r="R16" s="29"/>
      <c r="S16" s="29"/>
      <c r="T16" s="29"/>
      <c r="U16" s="29"/>
      <c r="V16" s="29"/>
      <c r="W16" s="29"/>
      <c r="X16" s="29"/>
      <c r="Y16" s="29"/>
      <c r="Z16" s="29"/>
      <c r="AA16" s="29"/>
      <c r="AB16" s="29"/>
      <c r="AC16" s="29"/>
      <c r="AD16" s="29"/>
      <c r="AE16" s="29"/>
      <c r="AF16" s="29"/>
      <c r="AG16" s="29"/>
      <c r="AH16" s="29"/>
      <c r="AI16" s="29"/>
      <c r="AJ16" s="29"/>
      <c r="AK16" s="29"/>
    </row>
    <row r="17" spans="1:42" x14ac:dyDescent="0.25">
      <c r="A17" s="378"/>
      <c r="B17" s="359" t="s">
        <v>189</v>
      </c>
      <c r="C17" s="359" t="s">
        <v>282</v>
      </c>
      <c r="D17" s="359"/>
      <c r="E17" s="339"/>
      <c r="F17" s="329"/>
      <c r="G17" s="329"/>
      <c r="H17" s="329"/>
      <c r="I17" s="379" t="e">
        <f>IRR(H13:AK13,K17)</f>
        <v>#NUM!</v>
      </c>
      <c r="J17" s="29"/>
      <c r="K17" s="43">
        <v>-0.5</v>
      </c>
      <c r="L17" s="29" t="s">
        <v>283</v>
      </c>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2" x14ac:dyDescent="0.25">
      <c r="A18" s="271"/>
      <c r="B18" s="272"/>
      <c r="C18" s="272"/>
      <c r="D18" s="272"/>
      <c r="E18" s="272"/>
      <c r="F18" s="272"/>
      <c r="G18" s="272"/>
      <c r="H18" s="272"/>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row>
    <row r="19" spans="1:42" s="228" customFormat="1" ht="24.95" customHeight="1" x14ac:dyDescent="0.35">
      <c r="A19" s="556" t="s">
        <v>284</v>
      </c>
      <c r="B19" s="556"/>
      <c r="C19" s="556"/>
      <c r="D19" s="556"/>
      <c r="E19" s="556"/>
      <c r="F19" s="556"/>
      <c r="G19" s="380"/>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s="228" customFormat="1" ht="12.75" customHeight="1" x14ac:dyDescent="0.2">
      <c r="A20" s="381"/>
      <c r="B20" s="291"/>
      <c r="C20" s="194"/>
      <c r="D20" s="200"/>
      <c r="E20" s="201"/>
      <c r="F20" s="325" t="s">
        <v>237</v>
      </c>
      <c r="G20" s="326"/>
      <c r="H20" s="293">
        <f>H5</f>
        <v>1</v>
      </c>
      <c r="I20" s="293">
        <f t="shared" ref="I20:AK20" si="4">I5</f>
        <v>2</v>
      </c>
      <c r="J20" s="293">
        <f t="shared" si="4"/>
        <v>3</v>
      </c>
      <c r="K20" s="293">
        <f t="shared" si="4"/>
        <v>4</v>
      </c>
      <c r="L20" s="293">
        <f t="shared" si="4"/>
        <v>5</v>
      </c>
      <c r="M20" s="293">
        <f t="shared" si="4"/>
        <v>6</v>
      </c>
      <c r="N20" s="293">
        <f t="shared" si="4"/>
        <v>7</v>
      </c>
      <c r="O20" s="293">
        <f t="shared" si="4"/>
        <v>8</v>
      </c>
      <c r="P20" s="293">
        <f t="shared" si="4"/>
        <v>9</v>
      </c>
      <c r="Q20" s="293">
        <f t="shared" si="4"/>
        <v>10</v>
      </c>
      <c r="R20" s="293">
        <f t="shared" si="4"/>
        <v>11</v>
      </c>
      <c r="S20" s="293">
        <f t="shared" si="4"/>
        <v>12</v>
      </c>
      <c r="T20" s="293">
        <f t="shared" si="4"/>
        <v>13</v>
      </c>
      <c r="U20" s="293">
        <f t="shared" si="4"/>
        <v>14</v>
      </c>
      <c r="V20" s="293">
        <f t="shared" si="4"/>
        <v>15</v>
      </c>
      <c r="W20" s="293">
        <f t="shared" si="4"/>
        <v>16</v>
      </c>
      <c r="X20" s="293">
        <f t="shared" si="4"/>
        <v>17</v>
      </c>
      <c r="Y20" s="293">
        <f t="shared" si="4"/>
        <v>18</v>
      </c>
      <c r="Z20" s="293">
        <f t="shared" si="4"/>
        <v>19</v>
      </c>
      <c r="AA20" s="293">
        <f t="shared" si="4"/>
        <v>20</v>
      </c>
      <c r="AB20" s="293">
        <f t="shared" si="4"/>
        <v>21</v>
      </c>
      <c r="AC20" s="293">
        <f t="shared" si="4"/>
        <v>22</v>
      </c>
      <c r="AD20" s="293">
        <f t="shared" si="4"/>
        <v>23</v>
      </c>
      <c r="AE20" s="293">
        <f t="shared" si="4"/>
        <v>24</v>
      </c>
      <c r="AF20" s="293">
        <f t="shared" si="4"/>
        <v>25</v>
      </c>
      <c r="AG20" s="293">
        <f t="shared" si="4"/>
        <v>26</v>
      </c>
      <c r="AH20" s="293">
        <f t="shared" si="4"/>
        <v>27</v>
      </c>
      <c r="AI20" s="293">
        <f t="shared" si="4"/>
        <v>28</v>
      </c>
      <c r="AJ20" s="293">
        <f t="shared" si="4"/>
        <v>29</v>
      </c>
      <c r="AK20" s="293">
        <f t="shared" si="4"/>
        <v>30</v>
      </c>
      <c r="AL20" s="29"/>
    </row>
    <row r="21" spans="1:42" s="228" customFormat="1" ht="12.75" x14ac:dyDescent="0.2">
      <c r="A21" s="361">
        <v>3</v>
      </c>
      <c r="B21" s="317" t="s">
        <v>185</v>
      </c>
      <c r="C21" s="317"/>
      <c r="D21" s="205"/>
      <c r="E21" s="206" t="s">
        <v>183</v>
      </c>
      <c r="F21" s="362" t="s">
        <v>184</v>
      </c>
      <c r="G21" s="362" t="s">
        <v>184</v>
      </c>
      <c r="H21" s="294">
        <f>H6</f>
        <v>2024</v>
      </c>
      <c r="I21" s="294">
        <f t="shared" ref="I21:AK21" si="5">I6</f>
        <v>2025</v>
      </c>
      <c r="J21" s="294">
        <f t="shared" si="5"/>
        <v>2026</v>
      </c>
      <c r="K21" s="294">
        <f t="shared" si="5"/>
        <v>2027</v>
      </c>
      <c r="L21" s="294">
        <f t="shared" si="5"/>
        <v>2028</v>
      </c>
      <c r="M21" s="294">
        <f t="shared" si="5"/>
        <v>2029</v>
      </c>
      <c r="N21" s="294">
        <f t="shared" si="5"/>
        <v>2030</v>
      </c>
      <c r="O21" s="294">
        <f t="shared" si="5"/>
        <v>2031</v>
      </c>
      <c r="P21" s="294">
        <f t="shared" si="5"/>
        <v>2032</v>
      </c>
      <c r="Q21" s="294">
        <f t="shared" si="5"/>
        <v>2033</v>
      </c>
      <c r="R21" s="294">
        <f t="shared" si="5"/>
        <v>2034</v>
      </c>
      <c r="S21" s="294">
        <f t="shared" si="5"/>
        <v>2035</v>
      </c>
      <c r="T21" s="294">
        <f t="shared" si="5"/>
        <v>2036</v>
      </c>
      <c r="U21" s="294">
        <f t="shared" si="5"/>
        <v>2037</v>
      </c>
      <c r="V21" s="294">
        <f t="shared" si="5"/>
        <v>2038</v>
      </c>
      <c r="W21" s="294">
        <f t="shared" si="5"/>
        <v>2039</v>
      </c>
      <c r="X21" s="294">
        <f t="shared" si="5"/>
        <v>2040</v>
      </c>
      <c r="Y21" s="294">
        <f t="shared" si="5"/>
        <v>2041</v>
      </c>
      <c r="Z21" s="294">
        <f t="shared" si="5"/>
        <v>2042</v>
      </c>
      <c r="AA21" s="294">
        <f t="shared" si="5"/>
        <v>2043</v>
      </c>
      <c r="AB21" s="294">
        <f t="shared" si="5"/>
        <v>2044</v>
      </c>
      <c r="AC21" s="294">
        <f t="shared" si="5"/>
        <v>2045</v>
      </c>
      <c r="AD21" s="294">
        <f t="shared" si="5"/>
        <v>2046</v>
      </c>
      <c r="AE21" s="294">
        <f t="shared" si="5"/>
        <v>2047</v>
      </c>
      <c r="AF21" s="294">
        <f t="shared" si="5"/>
        <v>2048</v>
      </c>
      <c r="AG21" s="294">
        <f t="shared" si="5"/>
        <v>2049</v>
      </c>
      <c r="AH21" s="294">
        <f t="shared" si="5"/>
        <v>2050</v>
      </c>
      <c r="AI21" s="294">
        <f t="shared" si="5"/>
        <v>2051</v>
      </c>
      <c r="AJ21" s="294">
        <f t="shared" si="5"/>
        <v>2052</v>
      </c>
      <c r="AK21" s="294">
        <f t="shared" si="5"/>
        <v>2053</v>
      </c>
      <c r="AL21" s="29"/>
      <c r="AM21" s="270"/>
      <c r="AN21" s="270"/>
      <c r="AO21" s="270"/>
      <c r="AP21" s="270"/>
    </row>
    <row r="22" spans="1:42" s="29" customFormat="1" ht="12.75" x14ac:dyDescent="0.2">
      <c r="A22" s="363"/>
      <c r="B22" s="382" t="s">
        <v>203</v>
      </c>
      <c r="C22" s="364" t="s">
        <v>219</v>
      </c>
      <c r="D22" s="364"/>
      <c r="E22" s="383" t="s">
        <v>127</v>
      </c>
      <c r="F22" s="384">
        <f t="shared" ref="F22:F26" si="6">H22+NPV($F$3,I22:AK22)</f>
        <v>0</v>
      </c>
      <c r="G22" s="334">
        <f>SUM(H22:AK22)</f>
        <v>0</v>
      </c>
      <c r="H22" s="385">
        <f>H7</f>
        <v>0</v>
      </c>
      <c r="I22" s="385">
        <f t="shared" ref="I22:AK22" si="7">I7</f>
        <v>0</v>
      </c>
      <c r="J22" s="385">
        <f t="shared" si="7"/>
        <v>0</v>
      </c>
      <c r="K22" s="385">
        <f t="shared" si="7"/>
        <v>0</v>
      </c>
      <c r="L22" s="385">
        <f t="shared" si="7"/>
        <v>0</v>
      </c>
      <c r="M22" s="385">
        <f t="shared" si="7"/>
        <v>0</v>
      </c>
      <c r="N22" s="385">
        <f t="shared" si="7"/>
        <v>0</v>
      </c>
      <c r="O22" s="385">
        <f t="shared" si="7"/>
        <v>0</v>
      </c>
      <c r="P22" s="385">
        <f t="shared" si="7"/>
        <v>0</v>
      </c>
      <c r="Q22" s="385">
        <f t="shared" si="7"/>
        <v>0</v>
      </c>
      <c r="R22" s="385">
        <f t="shared" si="7"/>
        <v>0</v>
      </c>
      <c r="S22" s="385">
        <f t="shared" si="7"/>
        <v>0</v>
      </c>
      <c r="T22" s="385">
        <f t="shared" si="7"/>
        <v>0</v>
      </c>
      <c r="U22" s="385">
        <f t="shared" si="7"/>
        <v>0</v>
      </c>
      <c r="V22" s="385">
        <f t="shared" si="7"/>
        <v>0</v>
      </c>
      <c r="W22" s="385">
        <f t="shared" si="7"/>
        <v>0</v>
      </c>
      <c r="X22" s="385">
        <f t="shared" si="7"/>
        <v>0</v>
      </c>
      <c r="Y22" s="385">
        <f t="shared" si="7"/>
        <v>0</v>
      </c>
      <c r="Z22" s="385">
        <f t="shared" si="7"/>
        <v>0</v>
      </c>
      <c r="AA22" s="385">
        <f t="shared" si="7"/>
        <v>0</v>
      </c>
      <c r="AB22" s="385">
        <f t="shared" si="7"/>
        <v>0</v>
      </c>
      <c r="AC22" s="385">
        <f t="shared" si="7"/>
        <v>0</v>
      </c>
      <c r="AD22" s="385">
        <f t="shared" si="7"/>
        <v>0</v>
      </c>
      <c r="AE22" s="385">
        <f t="shared" si="7"/>
        <v>0</v>
      </c>
      <c r="AF22" s="385">
        <f t="shared" si="7"/>
        <v>0</v>
      </c>
      <c r="AG22" s="385">
        <f t="shared" si="7"/>
        <v>0</v>
      </c>
      <c r="AH22" s="385">
        <f t="shared" si="7"/>
        <v>0</v>
      </c>
      <c r="AI22" s="385">
        <f t="shared" si="7"/>
        <v>0</v>
      </c>
      <c r="AJ22" s="385">
        <f t="shared" si="7"/>
        <v>0</v>
      </c>
      <c r="AK22" s="385">
        <f t="shared" si="7"/>
        <v>0</v>
      </c>
      <c r="AL22" s="386" t="e">
        <v>#REF!</v>
      </c>
      <c r="AM22" s="387"/>
    </row>
    <row r="23" spans="1:42" s="29" customFormat="1" ht="12.75" x14ac:dyDescent="0.2">
      <c r="A23" s="368"/>
      <c r="B23" s="388" t="s">
        <v>209</v>
      </c>
      <c r="C23" s="29" t="s">
        <v>278</v>
      </c>
      <c r="E23" s="33" t="s">
        <v>127</v>
      </c>
      <c r="F23" s="384">
        <f t="shared" si="6"/>
        <v>0</v>
      </c>
      <c r="G23" s="334">
        <f t="shared" ref="G23:G26" si="8">SUM(H23:AK23)</f>
        <v>0</v>
      </c>
      <c r="H23" s="389">
        <f>H9</f>
        <v>0</v>
      </c>
      <c r="I23" s="389">
        <f t="shared" ref="I23:AK23" si="9">I9</f>
        <v>0</v>
      </c>
      <c r="J23" s="389">
        <f t="shared" si="9"/>
        <v>0</v>
      </c>
      <c r="K23" s="389">
        <f t="shared" si="9"/>
        <v>0</v>
      </c>
      <c r="L23" s="389">
        <f t="shared" si="9"/>
        <v>0</v>
      </c>
      <c r="M23" s="389">
        <f t="shared" si="9"/>
        <v>0</v>
      </c>
      <c r="N23" s="389">
        <f t="shared" si="9"/>
        <v>0</v>
      </c>
      <c r="O23" s="389">
        <f t="shared" si="9"/>
        <v>0</v>
      </c>
      <c r="P23" s="389">
        <f t="shared" si="9"/>
        <v>0</v>
      </c>
      <c r="Q23" s="389">
        <f t="shared" si="9"/>
        <v>0</v>
      </c>
      <c r="R23" s="389">
        <f t="shared" si="9"/>
        <v>0</v>
      </c>
      <c r="S23" s="389">
        <f t="shared" si="9"/>
        <v>0</v>
      </c>
      <c r="T23" s="389">
        <f t="shared" si="9"/>
        <v>0</v>
      </c>
      <c r="U23" s="389">
        <f t="shared" si="9"/>
        <v>0</v>
      </c>
      <c r="V23" s="389">
        <f t="shared" si="9"/>
        <v>0</v>
      </c>
      <c r="W23" s="389">
        <f t="shared" si="9"/>
        <v>0</v>
      </c>
      <c r="X23" s="389">
        <f t="shared" si="9"/>
        <v>0</v>
      </c>
      <c r="Y23" s="389">
        <f t="shared" si="9"/>
        <v>0</v>
      </c>
      <c r="Z23" s="389">
        <f t="shared" si="9"/>
        <v>0</v>
      </c>
      <c r="AA23" s="389">
        <f t="shared" si="9"/>
        <v>0</v>
      </c>
      <c r="AB23" s="389">
        <f t="shared" si="9"/>
        <v>0</v>
      </c>
      <c r="AC23" s="389">
        <f t="shared" si="9"/>
        <v>0</v>
      </c>
      <c r="AD23" s="389">
        <f t="shared" si="9"/>
        <v>0</v>
      </c>
      <c r="AE23" s="389">
        <f t="shared" si="9"/>
        <v>0</v>
      </c>
      <c r="AF23" s="389">
        <f t="shared" si="9"/>
        <v>0</v>
      </c>
      <c r="AG23" s="389">
        <f t="shared" si="9"/>
        <v>0</v>
      </c>
      <c r="AH23" s="389">
        <f t="shared" si="9"/>
        <v>0</v>
      </c>
      <c r="AI23" s="389">
        <f t="shared" si="9"/>
        <v>0</v>
      </c>
      <c r="AJ23" s="389">
        <f t="shared" si="9"/>
        <v>0</v>
      </c>
      <c r="AK23" s="389">
        <f t="shared" si="9"/>
        <v>0</v>
      </c>
      <c r="AL23" s="386" t="e">
        <v>#REF!</v>
      </c>
    </row>
    <row r="24" spans="1:42" s="346" customFormat="1" ht="12.75" x14ac:dyDescent="0.2">
      <c r="A24" s="327"/>
      <c r="B24" s="388" t="s">
        <v>244</v>
      </c>
      <c r="C24" s="388" t="s">
        <v>285</v>
      </c>
      <c r="D24" s="44"/>
      <c r="E24" s="390" t="s">
        <v>127</v>
      </c>
      <c r="F24" s="384">
        <f t="shared" si="6"/>
        <v>0</v>
      </c>
      <c r="G24" s="334">
        <f t="shared" si="8"/>
        <v>0</v>
      </c>
      <c r="H24" s="391">
        <f>'3. DL invest.n.pl.AR pr.'!F25</f>
        <v>0</v>
      </c>
      <c r="I24" s="391">
        <f>'3. DL invest.n.pl.AR pr.'!G25</f>
        <v>0</v>
      </c>
      <c r="J24" s="391">
        <f>'3. DL invest.n.pl.AR pr.'!H25</f>
        <v>0</v>
      </c>
      <c r="K24" s="391">
        <f>'3. DL invest.n.pl.AR pr.'!I25</f>
        <v>0</v>
      </c>
      <c r="L24" s="391">
        <f>'3. DL invest.n.pl.AR pr.'!J25</f>
        <v>0</v>
      </c>
      <c r="M24" s="391">
        <f>'3. DL invest.n.pl.AR pr.'!K25</f>
        <v>0</v>
      </c>
      <c r="N24" s="391">
        <f>'3. DL invest.n.pl.AR pr.'!L25</f>
        <v>0</v>
      </c>
      <c r="O24" s="391">
        <f>'3. DL invest.n.pl.AR pr.'!M25</f>
        <v>0</v>
      </c>
      <c r="P24" s="391">
        <f>'3. DL invest.n.pl.AR pr.'!N25</f>
        <v>0</v>
      </c>
      <c r="Q24" s="391">
        <f>'3. DL invest.n.pl.AR pr.'!O25</f>
        <v>0</v>
      </c>
      <c r="R24" s="391">
        <f>'3. DL invest.n.pl.AR pr.'!P25</f>
        <v>0</v>
      </c>
      <c r="S24" s="391">
        <f>'3. DL invest.n.pl.AR pr.'!Q25</f>
        <v>0</v>
      </c>
      <c r="T24" s="391">
        <f>'3. DL invest.n.pl.AR pr.'!R25</f>
        <v>0</v>
      </c>
      <c r="U24" s="391">
        <f>'3. DL invest.n.pl.AR pr.'!S25</f>
        <v>0</v>
      </c>
      <c r="V24" s="391">
        <f>'3. DL invest.n.pl.AR pr.'!T25</f>
        <v>0</v>
      </c>
      <c r="W24" s="391">
        <f>'3. DL invest.n.pl.AR pr.'!U25</f>
        <v>0</v>
      </c>
      <c r="X24" s="391">
        <f>'3. DL invest.n.pl.AR pr.'!V25</f>
        <v>0</v>
      </c>
      <c r="Y24" s="391">
        <f>'3. DL invest.n.pl.AR pr.'!W25</f>
        <v>0</v>
      </c>
      <c r="Z24" s="391">
        <f>'3. DL invest.n.pl.AR pr.'!X25</f>
        <v>0</v>
      </c>
      <c r="AA24" s="391">
        <f>'3. DL invest.n.pl.AR pr.'!Y25</f>
        <v>0</v>
      </c>
      <c r="AB24" s="391">
        <f>'3. DL invest.n.pl.AR pr.'!Z25</f>
        <v>0</v>
      </c>
      <c r="AC24" s="391">
        <f>'3. DL invest.n.pl.AR pr.'!AA25</f>
        <v>0</v>
      </c>
      <c r="AD24" s="391">
        <f>'3. DL invest.n.pl.AR pr.'!AB25</f>
        <v>0</v>
      </c>
      <c r="AE24" s="391">
        <f>'3. DL invest.n.pl.AR pr.'!AC25</f>
        <v>0</v>
      </c>
      <c r="AF24" s="391">
        <f>'3. DL invest.n.pl.AR pr.'!AD25</f>
        <v>0</v>
      </c>
      <c r="AG24" s="391">
        <f>'3. DL invest.n.pl.AR pr.'!AE25</f>
        <v>0</v>
      </c>
      <c r="AH24" s="391">
        <f>'3. DL invest.n.pl.AR pr.'!AF25</f>
        <v>0</v>
      </c>
      <c r="AI24" s="391">
        <f>'3. DL invest.n.pl.AR pr.'!AG25</f>
        <v>0</v>
      </c>
      <c r="AJ24" s="391">
        <f>'3. DL invest.n.pl.AR pr.'!AH25</f>
        <v>0</v>
      </c>
      <c r="AK24" s="391">
        <f>'3. DL invest.n.pl.AR pr.'!AI25</f>
        <v>0</v>
      </c>
      <c r="AM24" s="392"/>
    </row>
    <row r="25" spans="1:42" s="346" customFormat="1" ht="12.75" x14ac:dyDescent="0.2">
      <c r="A25" s="327"/>
      <c r="B25" s="388" t="s">
        <v>286</v>
      </c>
      <c r="C25" s="388" t="s">
        <v>287</v>
      </c>
      <c r="D25" s="44"/>
      <c r="E25" s="390" t="s">
        <v>127</v>
      </c>
      <c r="F25" s="384">
        <f>H25+NPV($F$3,I25:AK25)</f>
        <v>0</v>
      </c>
      <c r="G25" s="334">
        <f t="shared" ref="G25" si="10">SUM(H25:AK25)</f>
        <v>0</v>
      </c>
      <c r="H25" s="391">
        <f>'3. DL invest.n.pl.AR pr.'!F26</f>
        <v>0</v>
      </c>
      <c r="I25" s="391">
        <f>'3. DL invest.n.pl.AR pr.'!G26</f>
        <v>0</v>
      </c>
      <c r="J25" s="391">
        <f>'3. DL invest.n.pl.AR pr.'!H26</f>
        <v>0</v>
      </c>
      <c r="K25" s="391">
        <f>'3. DL invest.n.pl.AR pr.'!I26</f>
        <v>0</v>
      </c>
      <c r="L25" s="391">
        <f>'3. DL invest.n.pl.AR pr.'!J26</f>
        <v>0</v>
      </c>
      <c r="M25" s="391">
        <f>'3. DL invest.n.pl.AR pr.'!K26</f>
        <v>0</v>
      </c>
      <c r="N25" s="391">
        <f>'3. DL invest.n.pl.AR pr.'!L26</f>
        <v>0</v>
      </c>
      <c r="O25" s="391">
        <f>'3. DL invest.n.pl.AR pr.'!M26</f>
        <v>0</v>
      </c>
      <c r="P25" s="391">
        <f>'3. DL invest.n.pl.AR pr.'!N26</f>
        <v>0</v>
      </c>
      <c r="Q25" s="391">
        <f>'3. DL invest.n.pl.AR pr.'!O26</f>
        <v>0</v>
      </c>
      <c r="R25" s="391">
        <f>'3. DL invest.n.pl.AR pr.'!P26</f>
        <v>0</v>
      </c>
      <c r="S25" s="391">
        <f>'3. DL invest.n.pl.AR pr.'!Q26</f>
        <v>0</v>
      </c>
      <c r="T25" s="391">
        <f>'3. DL invest.n.pl.AR pr.'!R26</f>
        <v>0</v>
      </c>
      <c r="U25" s="391">
        <f>'3. DL invest.n.pl.AR pr.'!S26</f>
        <v>0</v>
      </c>
      <c r="V25" s="391">
        <f>'3. DL invest.n.pl.AR pr.'!T26</f>
        <v>0</v>
      </c>
      <c r="W25" s="391">
        <f>'3. DL invest.n.pl.AR pr.'!U26</f>
        <v>0</v>
      </c>
      <c r="X25" s="391">
        <f>'3. DL invest.n.pl.AR pr.'!V26</f>
        <v>0</v>
      </c>
      <c r="Y25" s="391">
        <f>'3. DL invest.n.pl.AR pr.'!W26</f>
        <v>0</v>
      </c>
      <c r="Z25" s="391">
        <f>'3. DL invest.n.pl.AR pr.'!X26</f>
        <v>0</v>
      </c>
      <c r="AA25" s="391">
        <f>'3. DL invest.n.pl.AR pr.'!Y26</f>
        <v>0</v>
      </c>
      <c r="AB25" s="391">
        <f>'3. DL invest.n.pl.AR pr.'!Z26</f>
        <v>0</v>
      </c>
      <c r="AC25" s="391">
        <f>'3. DL invest.n.pl.AR pr.'!AA26</f>
        <v>0</v>
      </c>
      <c r="AD25" s="391">
        <f>'3. DL invest.n.pl.AR pr.'!AB26</f>
        <v>0</v>
      </c>
      <c r="AE25" s="391">
        <f>'3. DL invest.n.pl.AR pr.'!AC26</f>
        <v>0</v>
      </c>
      <c r="AF25" s="391">
        <f>'3. DL invest.n.pl.AR pr.'!AD26</f>
        <v>0</v>
      </c>
      <c r="AG25" s="391">
        <f>'3. DL invest.n.pl.AR pr.'!AE26</f>
        <v>0</v>
      </c>
      <c r="AH25" s="391">
        <f>'3. DL invest.n.pl.AR pr.'!AF26</f>
        <v>0</v>
      </c>
      <c r="AI25" s="391">
        <f>'3. DL invest.n.pl.AR pr.'!AG26</f>
        <v>0</v>
      </c>
      <c r="AJ25" s="391">
        <f>'3. DL invest.n.pl.AR pr.'!AH26</f>
        <v>0</v>
      </c>
      <c r="AK25" s="391">
        <f>'3. DL invest.n.pl.AR pr.'!AI26</f>
        <v>0</v>
      </c>
      <c r="AL25" s="392"/>
      <c r="AM25" s="392"/>
    </row>
    <row r="26" spans="1:42" s="328" customFormat="1" ht="12.75" x14ac:dyDescent="0.2">
      <c r="A26" s="393"/>
      <c r="B26" s="29" t="s">
        <v>245</v>
      </c>
      <c r="C26" s="388" t="s">
        <v>215</v>
      </c>
      <c r="D26" s="388"/>
      <c r="E26" s="33" t="s">
        <v>127</v>
      </c>
      <c r="F26" s="384">
        <f t="shared" si="6"/>
        <v>0</v>
      </c>
      <c r="G26" s="334">
        <f t="shared" si="8"/>
        <v>0</v>
      </c>
      <c r="H26" s="389">
        <f t="shared" ref="H26:AK26" si="11">H8</f>
        <v>0</v>
      </c>
      <c r="I26" s="389">
        <f t="shared" si="11"/>
        <v>0</v>
      </c>
      <c r="J26" s="389">
        <f t="shared" si="11"/>
        <v>0</v>
      </c>
      <c r="K26" s="389">
        <f t="shared" si="11"/>
        <v>0</v>
      </c>
      <c r="L26" s="389">
        <f t="shared" si="11"/>
        <v>0</v>
      </c>
      <c r="M26" s="389">
        <f t="shared" si="11"/>
        <v>0</v>
      </c>
      <c r="N26" s="389">
        <f t="shared" si="11"/>
        <v>0</v>
      </c>
      <c r="O26" s="389">
        <f t="shared" si="11"/>
        <v>0</v>
      </c>
      <c r="P26" s="389">
        <f t="shared" si="11"/>
        <v>0</v>
      </c>
      <c r="Q26" s="389">
        <f t="shared" si="11"/>
        <v>0</v>
      </c>
      <c r="R26" s="389">
        <f t="shared" si="11"/>
        <v>0</v>
      </c>
      <c r="S26" s="389">
        <f t="shared" si="11"/>
        <v>0</v>
      </c>
      <c r="T26" s="389">
        <f t="shared" si="11"/>
        <v>0</v>
      </c>
      <c r="U26" s="389">
        <f t="shared" si="11"/>
        <v>0</v>
      </c>
      <c r="V26" s="389">
        <f t="shared" si="11"/>
        <v>0</v>
      </c>
      <c r="W26" s="389">
        <f t="shared" si="11"/>
        <v>0</v>
      </c>
      <c r="X26" s="389">
        <f t="shared" si="11"/>
        <v>0</v>
      </c>
      <c r="Y26" s="389">
        <f t="shared" si="11"/>
        <v>0</v>
      </c>
      <c r="Z26" s="389">
        <f t="shared" si="11"/>
        <v>0</v>
      </c>
      <c r="AA26" s="389">
        <f t="shared" si="11"/>
        <v>0</v>
      </c>
      <c r="AB26" s="389">
        <f t="shared" si="11"/>
        <v>0</v>
      </c>
      <c r="AC26" s="389">
        <f t="shared" si="11"/>
        <v>0</v>
      </c>
      <c r="AD26" s="389">
        <f t="shared" si="11"/>
        <v>0</v>
      </c>
      <c r="AE26" s="389">
        <f t="shared" si="11"/>
        <v>0</v>
      </c>
      <c r="AF26" s="389">
        <f t="shared" si="11"/>
        <v>0</v>
      </c>
      <c r="AG26" s="389">
        <f t="shared" si="11"/>
        <v>0</v>
      </c>
      <c r="AH26" s="389">
        <f t="shared" si="11"/>
        <v>0</v>
      </c>
      <c r="AI26" s="389">
        <f t="shared" si="11"/>
        <v>0</v>
      </c>
      <c r="AJ26" s="389">
        <f t="shared" si="11"/>
        <v>0</v>
      </c>
      <c r="AK26" s="389">
        <f t="shared" si="11"/>
        <v>0</v>
      </c>
      <c r="AL26" s="394"/>
    </row>
    <row r="27" spans="1:42" s="328" customFormat="1" ht="12.75" x14ac:dyDescent="0.2">
      <c r="A27" s="393"/>
      <c r="B27" s="29" t="s">
        <v>246</v>
      </c>
      <c r="C27" s="29" t="s">
        <v>194</v>
      </c>
      <c r="D27" s="29"/>
      <c r="E27" s="33" t="s">
        <v>127</v>
      </c>
      <c r="F27" s="384">
        <f>H27+NPV($F$3,I27:AK27)</f>
        <v>0</v>
      </c>
      <c r="G27" s="334">
        <f>SUM(H27:AK27)</f>
        <v>0</v>
      </c>
      <c r="H27" s="395">
        <f>H22+H23+H24+H26</f>
        <v>0</v>
      </c>
      <c r="I27" s="395">
        <f>I22+I23+I24+I26</f>
        <v>0</v>
      </c>
      <c r="J27" s="395">
        <f t="shared" ref="J27:AK27" si="12">J22+J23+J24+J26</f>
        <v>0</v>
      </c>
      <c r="K27" s="395">
        <f t="shared" si="12"/>
        <v>0</v>
      </c>
      <c r="L27" s="395">
        <f t="shared" si="12"/>
        <v>0</v>
      </c>
      <c r="M27" s="395">
        <f t="shared" si="12"/>
        <v>0</v>
      </c>
      <c r="N27" s="395">
        <f t="shared" si="12"/>
        <v>0</v>
      </c>
      <c r="O27" s="395">
        <f t="shared" si="12"/>
        <v>0</v>
      </c>
      <c r="P27" s="395">
        <f t="shared" si="12"/>
        <v>0</v>
      </c>
      <c r="Q27" s="395">
        <f t="shared" si="12"/>
        <v>0</v>
      </c>
      <c r="R27" s="395">
        <f t="shared" si="12"/>
        <v>0</v>
      </c>
      <c r="S27" s="395">
        <f t="shared" si="12"/>
        <v>0</v>
      </c>
      <c r="T27" s="395">
        <f t="shared" si="12"/>
        <v>0</v>
      </c>
      <c r="U27" s="395">
        <f t="shared" si="12"/>
        <v>0</v>
      </c>
      <c r="V27" s="395">
        <f t="shared" si="12"/>
        <v>0</v>
      </c>
      <c r="W27" s="395">
        <f t="shared" si="12"/>
        <v>0</v>
      </c>
      <c r="X27" s="395">
        <f t="shared" si="12"/>
        <v>0</v>
      </c>
      <c r="Y27" s="395">
        <f t="shared" si="12"/>
        <v>0</v>
      </c>
      <c r="Z27" s="395">
        <f t="shared" si="12"/>
        <v>0</v>
      </c>
      <c r="AA27" s="395">
        <f t="shared" si="12"/>
        <v>0</v>
      </c>
      <c r="AB27" s="395">
        <f t="shared" si="12"/>
        <v>0</v>
      </c>
      <c r="AC27" s="395">
        <f t="shared" si="12"/>
        <v>0</v>
      </c>
      <c r="AD27" s="395">
        <f t="shared" si="12"/>
        <v>0</v>
      </c>
      <c r="AE27" s="395">
        <f t="shared" si="12"/>
        <v>0</v>
      </c>
      <c r="AF27" s="395">
        <f t="shared" si="12"/>
        <v>0</v>
      </c>
      <c r="AG27" s="395">
        <f t="shared" si="12"/>
        <v>0</v>
      </c>
      <c r="AH27" s="395">
        <f t="shared" si="12"/>
        <v>0</v>
      </c>
      <c r="AI27" s="395">
        <f t="shared" si="12"/>
        <v>0</v>
      </c>
      <c r="AJ27" s="395">
        <f t="shared" si="12"/>
        <v>0</v>
      </c>
      <c r="AK27" s="395">
        <f t="shared" si="12"/>
        <v>0</v>
      </c>
      <c r="AL27" s="394"/>
    </row>
    <row r="28" spans="1:42" x14ac:dyDescent="0.25">
      <c r="A28" s="29"/>
      <c r="B28" s="29"/>
      <c r="C28" s="29"/>
      <c r="D28" s="29"/>
      <c r="E28" s="33"/>
      <c r="F28" s="33"/>
      <c r="G28" s="33"/>
      <c r="H28" s="33"/>
      <c r="I28" s="374"/>
      <c r="J28" s="328"/>
      <c r="K28" s="374"/>
      <c r="L28" s="328"/>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row>
    <row r="29" spans="1:42" x14ac:dyDescent="0.25">
      <c r="A29" s="271">
        <v>4</v>
      </c>
      <c r="B29" s="272" t="s">
        <v>262</v>
      </c>
      <c r="C29" s="272"/>
      <c r="D29" s="272"/>
      <c r="E29" s="272"/>
      <c r="F29" s="272"/>
      <c r="G29" s="272"/>
      <c r="H29" s="272"/>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row>
    <row r="30" spans="1:42" x14ac:dyDescent="0.25">
      <c r="A30" s="363"/>
      <c r="B30" s="364" t="s">
        <v>214</v>
      </c>
      <c r="C30" s="364" t="s">
        <v>288</v>
      </c>
      <c r="D30" s="364"/>
      <c r="E30" s="375"/>
      <c r="F30" s="329"/>
      <c r="G30" s="329"/>
      <c r="H30" s="329"/>
      <c r="I30" s="376">
        <f>F27</f>
        <v>0</v>
      </c>
      <c r="J30" s="29"/>
      <c r="K30" s="29"/>
      <c r="L30" s="29"/>
      <c r="M30" s="29"/>
      <c r="N30" s="29"/>
      <c r="O30" s="29"/>
      <c r="P30" s="377"/>
      <c r="Q30" s="29"/>
      <c r="R30" s="29"/>
      <c r="S30" s="29"/>
      <c r="T30" s="29"/>
      <c r="U30" s="29"/>
      <c r="V30" s="29"/>
      <c r="W30" s="29"/>
      <c r="X30" s="29"/>
      <c r="Y30" s="29"/>
      <c r="Z30" s="29"/>
      <c r="AA30" s="29"/>
      <c r="AB30" s="29"/>
      <c r="AC30" s="29"/>
      <c r="AD30" s="29"/>
      <c r="AE30" s="29"/>
      <c r="AF30" s="29"/>
      <c r="AG30" s="29"/>
      <c r="AH30" s="29"/>
      <c r="AI30" s="29"/>
      <c r="AJ30" s="29"/>
      <c r="AK30" s="29"/>
    </row>
    <row r="31" spans="1:42" x14ac:dyDescent="0.25">
      <c r="A31" s="378"/>
      <c r="B31" s="359" t="s">
        <v>252</v>
      </c>
      <c r="C31" s="359" t="s">
        <v>289</v>
      </c>
      <c r="D31" s="359"/>
      <c r="E31" s="339"/>
      <c r="F31" s="329"/>
      <c r="G31" s="329"/>
      <c r="H31" s="329"/>
      <c r="I31" s="379" t="e">
        <f>IRR(H27:AK27,K31)</f>
        <v>#NUM!</v>
      </c>
      <c r="J31" s="29"/>
      <c r="K31" s="43">
        <v>-0.5</v>
      </c>
      <c r="L31" s="29" t="s">
        <v>290</v>
      </c>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row>
    <row r="32" spans="1:42" x14ac:dyDescent="0.25">
      <c r="A32" s="271"/>
      <c r="B32" s="272"/>
      <c r="C32" s="272"/>
      <c r="D32" s="272"/>
      <c r="E32" s="272"/>
      <c r="F32" s="272"/>
      <c r="G32" s="272"/>
      <c r="H32" s="272"/>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row>
    <row r="33" spans="1:37" ht="21" hidden="1" x14ac:dyDescent="0.35">
      <c r="A33" s="556" t="s">
        <v>291</v>
      </c>
      <c r="B33" s="556"/>
      <c r="C33" s="556"/>
      <c r="D33" s="556"/>
      <c r="E33" s="556"/>
      <c r="F33" s="556"/>
      <c r="G33" s="556"/>
      <c r="H33" s="556"/>
      <c r="I33" s="556"/>
      <c r="J33" s="556"/>
      <c r="K33" s="556"/>
    </row>
    <row r="34" spans="1:37" hidden="1" x14ac:dyDescent="0.25">
      <c r="A34" s="381"/>
      <c r="B34" s="291"/>
      <c r="C34" s="194"/>
      <c r="D34" s="194"/>
      <c r="E34" s="292"/>
      <c r="F34" s="516" t="s">
        <v>237</v>
      </c>
      <c r="G34" s="293"/>
      <c r="H34" s="293">
        <f>H20</f>
        <v>1</v>
      </c>
      <c r="I34" s="293">
        <f t="shared" ref="I34:AK34" si="13">I20</f>
        <v>2</v>
      </c>
      <c r="J34" s="293">
        <f t="shared" si="13"/>
        <v>3</v>
      </c>
      <c r="K34" s="293">
        <f t="shared" si="13"/>
        <v>4</v>
      </c>
      <c r="L34" s="293">
        <f t="shared" si="13"/>
        <v>5</v>
      </c>
      <c r="M34" s="293">
        <f t="shared" si="13"/>
        <v>6</v>
      </c>
      <c r="N34" s="293">
        <f t="shared" si="13"/>
        <v>7</v>
      </c>
      <c r="O34" s="293">
        <f t="shared" si="13"/>
        <v>8</v>
      </c>
      <c r="P34" s="293">
        <f t="shared" si="13"/>
        <v>9</v>
      </c>
      <c r="Q34" s="293">
        <f t="shared" si="13"/>
        <v>10</v>
      </c>
      <c r="R34" s="293">
        <f t="shared" si="13"/>
        <v>11</v>
      </c>
      <c r="S34" s="293">
        <f t="shared" si="13"/>
        <v>12</v>
      </c>
      <c r="T34" s="293">
        <f t="shared" si="13"/>
        <v>13</v>
      </c>
      <c r="U34" s="293">
        <f t="shared" si="13"/>
        <v>14</v>
      </c>
      <c r="V34" s="293">
        <f t="shared" si="13"/>
        <v>15</v>
      </c>
      <c r="W34" s="293">
        <f t="shared" si="13"/>
        <v>16</v>
      </c>
      <c r="X34" s="293">
        <f t="shared" si="13"/>
        <v>17</v>
      </c>
      <c r="Y34" s="293">
        <f t="shared" si="13"/>
        <v>18</v>
      </c>
      <c r="Z34" s="293">
        <f t="shared" si="13"/>
        <v>19</v>
      </c>
      <c r="AA34" s="293">
        <f t="shared" si="13"/>
        <v>20</v>
      </c>
      <c r="AB34" s="293">
        <f t="shared" si="13"/>
        <v>21</v>
      </c>
      <c r="AC34" s="293">
        <f t="shared" si="13"/>
        <v>22</v>
      </c>
      <c r="AD34" s="293">
        <f t="shared" si="13"/>
        <v>23</v>
      </c>
      <c r="AE34" s="293">
        <f t="shared" si="13"/>
        <v>24</v>
      </c>
      <c r="AF34" s="293">
        <f t="shared" si="13"/>
        <v>25</v>
      </c>
      <c r="AG34" s="293">
        <f t="shared" si="13"/>
        <v>26</v>
      </c>
      <c r="AH34" s="293">
        <f t="shared" si="13"/>
        <v>27</v>
      </c>
      <c r="AI34" s="293">
        <f t="shared" si="13"/>
        <v>28</v>
      </c>
      <c r="AJ34" s="293">
        <f t="shared" si="13"/>
        <v>29</v>
      </c>
      <c r="AK34" s="293">
        <f t="shared" si="13"/>
        <v>30</v>
      </c>
    </row>
    <row r="35" spans="1:37" hidden="1" x14ac:dyDescent="0.25">
      <c r="A35" s="361">
        <v>5</v>
      </c>
      <c r="B35" s="317" t="s">
        <v>185</v>
      </c>
      <c r="C35" s="317"/>
      <c r="D35" s="205"/>
      <c r="E35" s="206" t="s">
        <v>183</v>
      </c>
      <c r="F35" s="362" t="s">
        <v>184</v>
      </c>
      <c r="G35" s="362" t="s">
        <v>184</v>
      </c>
      <c r="H35" s="294">
        <f>H21</f>
        <v>2024</v>
      </c>
      <c r="I35" s="294">
        <f t="shared" ref="I35:AK35" si="14">I21</f>
        <v>2025</v>
      </c>
      <c r="J35" s="294">
        <f t="shared" si="14"/>
        <v>2026</v>
      </c>
      <c r="K35" s="294">
        <f t="shared" si="14"/>
        <v>2027</v>
      </c>
      <c r="L35" s="294">
        <f t="shared" si="14"/>
        <v>2028</v>
      </c>
      <c r="M35" s="294">
        <f t="shared" si="14"/>
        <v>2029</v>
      </c>
      <c r="N35" s="294">
        <f t="shared" si="14"/>
        <v>2030</v>
      </c>
      <c r="O35" s="294">
        <f t="shared" si="14"/>
        <v>2031</v>
      </c>
      <c r="P35" s="294">
        <f t="shared" si="14"/>
        <v>2032</v>
      </c>
      <c r="Q35" s="294">
        <f t="shared" si="14"/>
        <v>2033</v>
      </c>
      <c r="R35" s="294">
        <f t="shared" si="14"/>
        <v>2034</v>
      </c>
      <c r="S35" s="294">
        <f t="shared" si="14"/>
        <v>2035</v>
      </c>
      <c r="T35" s="294">
        <f t="shared" si="14"/>
        <v>2036</v>
      </c>
      <c r="U35" s="294">
        <f t="shared" si="14"/>
        <v>2037</v>
      </c>
      <c r="V35" s="294">
        <f t="shared" si="14"/>
        <v>2038</v>
      </c>
      <c r="W35" s="294">
        <f t="shared" si="14"/>
        <v>2039</v>
      </c>
      <c r="X35" s="294">
        <f t="shared" si="14"/>
        <v>2040</v>
      </c>
      <c r="Y35" s="294">
        <f t="shared" si="14"/>
        <v>2041</v>
      </c>
      <c r="Z35" s="294">
        <f t="shared" si="14"/>
        <v>2042</v>
      </c>
      <c r="AA35" s="294">
        <f t="shared" si="14"/>
        <v>2043</v>
      </c>
      <c r="AB35" s="294">
        <f t="shared" si="14"/>
        <v>2044</v>
      </c>
      <c r="AC35" s="294">
        <f t="shared" si="14"/>
        <v>2045</v>
      </c>
      <c r="AD35" s="294">
        <f t="shared" si="14"/>
        <v>2046</v>
      </c>
      <c r="AE35" s="294">
        <f t="shared" si="14"/>
        <v>2047</v>
      </c>
      <c r="AF35" s="294">
        <f t="shared" si="14"/>
        <v>2048</v>
      </c>
      <c r="AG35" s="294">
        <f t="shared" si="14"/>
        <v>2049</v>
      </c>
      <c r="AH35" s="294">
        <f t="shared" si="14"/>
        <v>2050</v>
      </c>
      <c r="AI35" s="294">
        <f t="shared" si="14"/>
        <v>2051</v>
      </c>
      <c r="AJ35" s="294">
        <f t="shared" si="14"/>
        <v>2052</v>
      </c>
      <c r="AK35" s="294">
        <f t="shared" si="14"/>
        <v>2053</v>
      </c>
    </row>
    <row r="36" spans="1:37" ht="36.75" hidden="1" customHeight="1" x14ac:dyDescent="0.25">
      <c r="A36" s="327"/>
      <c r="B36" s="388" t="s">
        <v>256</v>
      </c>
      <c r="C36" s="557" t="s">
        <v>292</v>
      </c>
      <c r="D36" s="557"/>
      <c r="E36" s="390" t="s">
        <v>127</v>
      </c>
      <c r="F36" s="403">
        <f>H36+NPV($F$3,I36:Q36)</f>
        <v>0</v>
      </c>
      <c r="G36" s="517">
        <f>SUM(H36:Q36)</f>
        <v>0</v>
      </c>
      <c r="H36" s="518">
        <f>'1.1.B. Iesniedzējs'!H29+'1.1.B. Iesniedzējs'!I29+'1.2.1.B. Partneris-1'!H29+'1.2.1.B. Partneris-1'!I29+'1.2.2.B. Partneris-2'!H29+'1.2.2.B. Partneris-2'!I29</f>
        <v>0</v>
      </c>
      <c r="I36" s="518">
        <f>'1.1.B. Iesniedzējs'!J29+'1.1.B. Iesniedzējs'!K29+'1.2.1.B. Partneris-1'!J29+'1.2.1.B. Partneris-1'!K29+'1.2.2.B. Partneris-2'!J29+'1.2.2.B. Partneris-2'!K29</f>
        <v>0</v>
      </c>
      <c r="J36" s="518">
        <f>'1.1.B. Iesniedzējs'!L29+'1.1.B. Iesniedzējs'!M29+'1.2.1.B. Partneris-1'!L29+'1.2.1.B. Partneris-1'!M29+'1.2.2.B. Partneris-2'!L29+'1.2.2.B. Partneris-2'!M29</f>
        <v>0</v>
      </c>
      <c r="K36" s="518">
        <f>'1.1.B. Iesniedzējs'!N29+'1.1.B. Iesniedzējs'!O29+'1.2.1.B. Partneris-1'!N29+'1.2.1.B. Partneris-1'!O29+'1.2.2.B. Partneris-2'!N29+'1.2.2.B. Partneris-2'!O29</f>
        <v>0</v>
      </c>
      <c r="L36" s="518">
        <f>'1.1.B. Iesniedzējs'!P29+'1.1.B. Iesniedzējs'!Q29+'1.2.1.B. Partneris-1'!P29+'1.2.1.B. Partneris-1'!Q29+'1.2.2.B. Partneris-2'!P29+'1.2.2.B. Partneris-2'!Q29</f>
        <v>0</v>
      </c>
      <c r="M36" s="518">
        <f>'1.1.B. Iesniedzējs'!R29+'1.1.B. Iesniedzējs'!S29+'1.2.1.B. Partneris-1'!R29+'1.2.1.B. Partneris-1'!S29+'1.2.2.B. Partneris-2'!R29+'1.2.2.B. Partneris-2'!S29</f>
        <v>0</v>
      </c>
      <c r="N36" s="518">
        <f>'1.1.B. Iesniedzējs'!T29+'1.1.B. Iesniedzējs'!U29+'1.2.1.B. Partneris-1'!T29+'1.2.1.B. Partneris-1'!U29+'1.2.2.B. Partneris-2'!T29+'1.2.2.B. Partneris-2'!U29</f>
        <v>0</v>
      </c>
      <c r="O36" s="518">
        <f>'1.1.B. Iesniedzējs'!V29+'1.1.B. Iesniedzējs'!W29+'1.2.1.B. Partneris-1'!V29+'1.2.1.B. Partneris-1'!W29+'1.2.2.B. Partneris-2'!V29+'1.2.2.B. Partneris-2'!W29</f>
        <v>0</v>
      </c>
      <c r="P36" s="518">
        <f>'1.1.B. Iesniedzējs'!X29+'1.1.B. Iesniedzējs'!Y29+'1.2.1.B. Partneris-1'!X29+'1.2.1.B. Partneris-1'!Y29+'1.2.2.B. Partneris-2'!X29+'1.2.2.B. Partneris-2'!Y29</f>
        <v>0</v>
      </c>
      <c r="Q36" s="518">
        <v>0</v>
      </c>
      <c r="R36" s="518">
        <v>0</v>
      </c>
      <c r="S36" s="518">
        <v>0</v>
      </c>
      <c r="T36" s="518">
        <v>0</v>
      </c>
      <c r="U36" s="518">
        <v>0</v>
      </c>
      <c r="V36" s="518">
        <v>0</v>
      </c>
      <c r="W36" s="518">
        <v>0</v>
      </c>
      <c r="X36" s="518">
        <v>0</v>
      </c>
      <c r="Y36" s="518">
        <v>0</v>
      </c>
      <c r="Z36" s="518">
        <v>0</v>
      </c>
      <c r="AA36" s="518">
        <v>0</v>
      </c>
      <c r="AB36" s="518">
        <v>0</v>
      </c>
      <c r="AC36" s="518">
        <v>0</v>
      </c>
      <c r="AD36" s="518">
        <v>0</v>
      </c>
      <c r="AE36" s="518">
        <v>0</v>
      </c>
      <c r="AF36" s="518">
        <v>0</v>
      </c>
      <c r="AG36" s="518">
        <v>0</v>
      </c>
      <c r="AH36" s="518">
        <v>0</v>
      </c>
      <c r="AI36" s="518">
        <v>0</v>
      </c>
      <c r="AJ36" s="518">
        <v>0</v>
      </c>
      <c r="AK36" s="518">
        <v>0</v>
      </c>
    </row>
    <row r="37" spans="1:37" hidden="1" x14ac:dyDescent="0.25">
      <c r="A37" s="271"/>
      <c r="B37" s="272"/>
      <c r="C37" s="272"/>
      <c r="D37" s="272"/>
      <c r="E37" s="272"/>
      <c r="F37" s="272"/>
      <c r="G37" s="272"/>
      <c r="H37" s="272"/>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row>
  </sheetData>
  <sheetProtection algorithmName="SHA-512" hashValue="Rg8/wjXsfDLls85/NJ863T0TOItgCEQPHAMULb6H8gWbxy1E8OHLB002ICU9ShKJxlGvhhWr4Q2bOS6XULaahw==" saltValue="MNnFUGre79ZdcNj7ABu5lA==" spinCount="100000" sheet="1" formatCells="0" formatColumns="0" formatRows="0" insertColumns="0" insertRows="0" insertHyperlinks="0" deleteColumns="0" deleteRows="0" sort="0" autoFilter="0" pivotTables="0"/>
  <mergeCells count="4">
    <mergeCell ref="A1:H1"/>
    <mergeCell ref="A19:F19"/>
    <mergeCell ref="C36:D36"/>
    <mergeCell ref="A33:K33"/>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I51" sqref="I51"/>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31" t="s">
        <v>293</v>
      </c>
      <c r="B1" s="531"/>
      <c r="C1" s="531"/>
      <c r="D1" s="323"/>
      <c r="E1" s="323"/>
      <c r="F1" s="32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554" t="s">
        <v>294</v>
      </c>
      <c r="B2" s="554"/>
      <c r="C2" s="554"/>
      <c r="D2" s="554"/>
      <c r="E2" s="554"/>
      <c r="F2" s="554"/>
      <c r="G2" s="554"/>
      <c r="H2" s="554"/>
      <c r="I2" s="554"/>
      <c r="J2" s="554"/>
      <c r="K2" s="554"/>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2" t="s">
        <v>236</v>
      </c>
      <c r="C3" s="396">
        <f>'5.DL soc.econom. analīze'!C3</f>
        <v>0.05</v>
      </c>
      <c r="D3" s="396"/>
    </row>
    <row r="4" spans="1:81" s="3" customFormat="1" x14ac:dyDescent="0.2"/>
    <row r="5" spans="1:81" s="197" customFormat="1" ht="15.75" x14ac:dyDescent="0.25">
      <c r="A5" s="324"/>
      <c r="B5" s="200"/>
      <c r="C5" s="200"/>
      <c r="D5" s="200"/>
      <c r="E5" s="325" t="s">
        <v>237</v>
      </c>
      <c r="F5" s="326"/>
      <c r="G5" s="202">
        <f>'4.DL Finansiālā ilgtspēja'!E3</f>
        <v>1</v>
      </c>
      <c r="H5" s="202">
        <f>'4.DL Finansiālā ilgtspēja'!F3</f>
        <v>2</v>
      </c>
      <c r="I5" s="202">
        <f>'4.DL Finansiālā ilgtspēja'!G3</f>
        <v>3</v>
      </c>
      <c r="J5" s="202">
        <f>'4.DL Finansiālā ilgtspēja'!H3</f>
        <v>4</v>
      </c>
      <c r="K5" s="202">
        <f>'4.DL Finansiālā ilgtspēja'!I3</f>
        <v>5</v>
      </c>
      <c r="L5" s="202">
        <f>'4.DL Finansiālā ilgtspēja'!J3</f>
        <v>6</v>
      </c>
      <c r="M5" s="202">
        <f>'4.DL Finansiālā ilgtspēja'!K3</f>
        <v>7</v>
      </c>
      <c r="N5" s="202">
        <f>'4.DL Finansiālā ilgtspēja'!L3</f>
        <v>8</v>
      </c>
      <c r="O5" s="202">
        <f>'4.DL Finansiālā ilgtspēja'!M3</f>
        <v>9</v>
      </c>
      <c r="P5" s="202">
        <f>'4.DL Finansiālā ilgtspēja'!N3</f>
        <v>10</v>
      </c>
      <c r="Q5" s="202">
        <f>'4.DL Finansiālā ilgtspēja'!O3</f>
        <v>11</v>
      </c>
      <c r="R5" s="202">
        <f>'4.DL Finansiālā ilgtspēja'!P3</f>
        <v>12</v>
      </c>
      <c r="S5" s="202">
        <f>'4.DL Finansiālā ilgtspēja'!Q3</f>
        <v>13</v>
      </c>
      <c r="T5" s="202">
        <f>'4.DL Finansiālā ilgtspēja'!R3</f>
        <v>14</v>
      </c>
      <c r="U5" s="202">
        <f>'4.DL Finansiālā ilgtspēja'!S3</f>
        <v>15</v>
      </c>
      <c r="V5" s="202">
        <f>'4.DL Finansiālā ilgtspēja'!T3</f>
        <v>16</v>
      </c>
      <c r="W5" s="202">
        <f>'4.DL Finansiālā ilgtspēja'!U3</f>
        <v>17</v>
      </c>
      <c r="X5" s="202">
        <f>'4.DL Finansiālā ilgtspēja'!V3</f>
        <v>18</v>
      </c>
      <c r="Y5" s="202">
        <f>'4.DL Finansiālā ilgtspēja'!W3</f>
        <v>19</v>
      </c>
      <c r="Z5" s="202">
        <f>'4.DL Finansiālā ilgtspēja'!X3</f>
        <v>20</v>
      </c>
      <c r="AA5" s="202">
        <f>'4.DL Finansiālā ilgtspēja'!Y3</f>
        <v>21</v>
      </c>
      <c r="AB5" s="202">
        <f>'4.DL Finansiālā ilgtspēja'!Z3</f>
        <v>22</v>
      </c>
      <c r="AC5" s="202">
        <f>'4.DL Finansiālā ilgtspēja'!AA3</f>
        <v>23</v>
      </c>
      <c r="AD5" s="202">
        <f>'4.DL Finansiālā ilgtspēja'!AB3</f>
        <v>24</v>
      </c>
      <c r="AE5" s="202">
        <f>'4.DL Finansiālā ilgtspēja'!AC3</f>
        <v>25</v>
      </c>
      <c r="AF5" s="202">
        <f>'4.DL Finansiālā ilgtspēja'!AD3</f>
        <v>26</v>
      </c>
      <c r="AG5" s="202">
        <f>'4.DL Finansiālā ilgtspēja'!AE3</f>
        <v>27</v>
      </c>
      <c r="AH5" s="202">
        <f>'4.DL Finansiālā ilgtspēja'!AF3</f>
        <v>28</v>
      </c>
      <c r="AI5" s="202">
        <f>'4.DL Finansiālā ilgtspēja'!AG3</f>
        <v>29</v>
      </c>
      <c r="AJ5" s="202">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7" customFormat="1" x14ac:dyDescent="0.2">
      <c r="A6" s="267"/>
      <c r="B6" s="199"/>
      <c r="C6" s="199" t="s">
        <v>238</v>
      </c>
      <c r="D6" s="325" t="s">
        <v>295</v>
      </c>
      <c r="E6" s="325" t="s">
        <v>184</v>
      </c>
      <c r="F6" s="325" t="s">
        <v>184</v>
      </c>
      <c r="G6" s="202">
        <f>'4.DL Finansiālā ilgtspēja'!E4</f>
        <v>2024</v>
      </c>
      <c r="H6" s="202">
        <f>'4.DL Finansiālā ilgtspēja'!F4</f>
        <v>2025</v>
      </c>
      <c r="I6" s="202">
        <f>'4.DL Finansiālā ilgtspēja'!G4</f>
        <v>2026</v>
      </c>
      <c r="J6" s="202">
        <f>'4.DL Finansiālā ilgtspēja'!H4</f>
        <v>2027</v>
      </c>
      <c r="K6" s="202">
        <f>'4.DL Finansiālā ilgtspēja'!I4</f>
        <v>2028</v>
      </c>
      <c r="L6" s="202">
        <f>'4.DL Finansiālā ilgtspēja'!J4</f>
        <v>2029</v>
      </c>
      <c r="M6" s="202">
        <f>'4.DL Finansiālā ilgtspēja'!K4</f>
        <v>2030</v>
      </c>
      <c r="N6" s="202">
        <f>'4.DL Finansiālā ilgtspēja'!L4</f>
        <v>2031</v>
      </c>
      <c r="O6" s="202">
        <f>'4.DL Finansiālā ilgtspēja'!M4</f>
        <v>2032</v>
      </c>
      <c r="P6" s="202">
        <f>'4.DL Finansiālā ilgtspēja'!N4</f>
        <v>2033</v>
      </c>
      <c r="Q6" s="202">
        <f>'4.DL Finansiālā ilgtspēja'!O4</f>
        <v>2034</v>
      </c>
      <c r="R6" s="202">
        <f>'4.DL Finansiālā ilgtspēja'!P4</f>
        <v>2035</v>
      </c>
      <c r="S6" s="202">
        <f>'4.DL Finansiālā ilgtspēja'!Q4</f>
        <v>2036</v>
      </c>
      <c r="T6" s="202">
        <f>'4.DL Finansiālā ilgtspēja'!R4</f>
        <v>2037</v>
      </c>
      <c r="U6" s="202">
        <f>'4.DL Finansiālā ilgtspēja'!S4</f>
        <v>2038</v>
      </c>
      <c r="V6" s="202">
        <f>'4.DL Finansiālā ilgtspēja'!T4</f>
        <v>2039</v>
      </c>
      <c r="W6" s="202">
        <f>'4.DL Finansiālā ilgtspēja'!U4</f>
        <v>2040</v>
      </c>
      <c r="X6" s="202">
        <f>'4.DL Finansiālā ilgtspēja'!V4</f>
        <v>2041</v>
      </c>
      <c r="Y6" s="202">
        <f>'4.DL Finansiālā ilgtspēja'!W4</f>
        <v>2042</v>
      </c>
      <c r="Z6" s="202">
        <f>'4.DL Finansiālā ilgtspēja'!X4</f>
        <v>2043</v>
      </c>
      <c r="AA6" s="202">
        <f>'4.DL Finansiālā ilgtspēja'!Y4</f>
        <v>2044</v>
      </c>
      <c r="AB6" s="202">
        <f>'4.DL Finansiālā ilgtspēja'!Z4</f>
        <v>2045</v>
      </c>
      <c r="AC6" s="202">
        <f>'4.DL Finansiālā ilgtspēja'!AA4</f>
        <v>2046</v>
      </c>
      <c r="AD6" s="202">
        <f>'4.DL Finansiālā ilgtspēja'!AB4</f>
        <v>2047</v>
      </c>
      <c r="AE6" s="202">
        <f>'4.DL Finansiālā ilgtspēja'!AC4</f>
        <v>2048</v>
      </c>
      <c r="AF6" s="202">
        <f>'4.DL Finansiālā ilgtspēja'!AD4</f>
        <v>2049</v>
      </c>
      <c r="AG6" s="202">
        <f>'4.DL Finansiālā ilgtspēja'!AE4</f>
        <v>2050</v>
      </c>
      <c r="AH6" s="202">
        <f>'4.DL Finansiālā ilgtspēja'!AF4</f>
        <v>2051</v>
      </c>
      <c r="AI6" s="202">
        <f>'4.DL Finansiālā ilgtspēja'!AG4</f>
        <v>2052</v>
      </c>
      <c r="AJ6" s="202">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327"/>
      <c r="B7" s="328"/>
      <c r="C7" s="29"/>
      <c r="D7" s="29"/>
      <c r="E7" s="329"/>
      <c r="F7" s="329"/>
      <c r="G7" s="328"/>
      <c r="H7" s="330"/>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row>
    <row r="8" spans="1:81" s="337" customFormat="1" x14ac:dyDescent="0.2">
      <c r="A8" s="331">
        <v>1</v>
      </c>
      <c r="B8" s="332" t="s">
        <v>239</v>
      </c>
      <c r="C8" s="333" t="s">
        <v>127</v>
      </c>
      <c r="D8" s="45">
        <v>0</v>
      </c>
      <c r="E8" s="334">
        <f>G8+NPV($C$3,H8:AJ8)</f>
        <v>0</v>
      </c>
      <c r="F8" s="334">
        <f>SUM(G8:AJ8)</f>
        <v>0</v>
      </c>
      <c r="G8" s="335">
        <f>SUM(G9:G17)</f>
        <v>0</v>
      </c>
      <c r="H8" s="335">
        <f>SUM(H9:H17)</f>
        <v>0</v>
      </c>
      <c r="I8" s="335">
        <f t="shared" ref="I8:AJ8" si="0">SUM(I9:I17)</f>
        <v>0</v>
      </c>
      <c r="J8" s="335">
        <f t="shared" si="0"/>
        <v>0</v>
      </c>
      <c r="K8" s="335">
        <f t="shared" si="0"/>
        <v>0</v>
      </c>
      <c r="L8" s="335">
        <f t="shared" si="0"/>
        <v>0</v>
      </c>
      <c r="M8" s="335">
        <f t="shared" si="0"/>
        <v>0</v>
      </c>
      <c r="N8" s="335">
        <f t="shared" si="0"/>
        <v>0</v>
      </c>
      <c r="O8" s="335">
        <f t="shared" si="0"/>
        <v>0</v>
      </c>
      <c r="P8" s="335">
        <f t="shared" si="0"/>
        <v>0</v>
      </c>
      <c r="Q8" s="335">
        <f t="shared" si="0"/>
        <v>0</v>
      </c>
      <c r="R8" s="335">
        <f t="shared" si="0"/>
        <v>0</v>
      </c>
      <c r="S8" s="335">
        <f t="shared" si="0"/>
        <v>0</v>
      </c>
      <c r="T8" s="335">
        <f t="shared" si="0"/>
        <v>0</v>
      </c>
      <c r="U8" s="335">
        <f t="shared" si="0"/>
        <v>0</v>
      </c>
      <c r="V8" s="335">
        <f t="shared" si="0"/>
        <v>0</v>
      </c>
      <c r="W8" s="335">
        <f t="shared" si="0"/>
        <v>0</v>
      </c>
      <c r="X8" s="335">
        <f t="shared" si="0"/>
        <v>0</v>
      </c>
      <c r="Y8" s="335">
        <f t="shared" si="0"/>
        <v>0</v>
      </c>
      <c r="Z8" s="335">
        <f t="shared" si="0"/>
        <v>0</v>
      </c>
      <c r="AA8" s="335">
        <f t="shared" si="0"/>
        <v>0</v>
      </c>
      <c r="AB8" s="335">
        <f t="shared" si="0"/>
        <v>0</v>
      </c>
      <c r="AC8" s="335">
        <f t="shared" si="0"/>
        <v>0</v>
      </c>
      <c r="AD8" s="335">
        <f t="shared" si="0"/>
        <v>0</v>
      </c>
      <c r="AE8" s="335">
        <f t="shared" si="0"/>
        <v>0</v>
      </c>
      <c r="AF8" s="335">
        <f t="shared" si="0"/>
        <v>0</v>
      </c>
      <c r="AG8" s="335">
        <f t="shared" si="0"/>
        <v>0</v>
      </c>
      <c r="AH8" s="335">
        <f t="shared" si="0"/>
        <v>0</v>
      </c>
      <c r="AI8" s="335">
        <f t="shared" si="0"/>
        <v>0</v>
      </c>
      <c r="AJ8" s="335">
        <f t="shared" si="0"/>
        <v>0</v>
      </c>
      <c r="AK8" s="3"/>
      <c r="AL8" s="336"/>
      <c r="AM8" s="336"/>
      <c r="AN8" s="336"/>
      <c r="AO8" s="336"/>
      <c r="AP8" s="336"/>
      <c r="AQ8" s="336"/>
      <c r="AR8" s="336"/>
      <c r="AS8" s="336"/>
      <c r="AT8" s="33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c r="BS8" s="336"/>
      <c r="BT8" s="336"/>
      <c r="BU8" s="336"/>
      <c r="BV8" s="336"/>
      <c r="BW8" s="336"/>
      <c r="BX8" s="336"/>
      <c r="BY8" s="336"/>
      <c r="BZ8" s="336"/>
      <c r="CA8" s="336"/>
      <c r="CB8" s="336"/>
      <c r="CC8" s="336"/>
    </row>
    <row r="9" spans="1:81" x14ac:dyDescent="0.2">
      <c r="A9" s="329" t="s">
        <v>92</v>
      </c>
      <c r="B9" s="4" t="str">
        <f>'5.DL soc.econom. analīze'!B9</f>
        <v>Ieguvums ...</v>
      </c>
      <c r="C9" s="33" t="s">
        <v>127</v>
      </c>
      <c r="D9" s="45">
        <v>0</v>
      </c>
      <c r="E9" s="334">
        <f t="shared" ref="E9:E42" si="1">G9+NPV($C$3,H9:AJ9)</f>
        <v>0</v>
      </c>
      <c r="F9" s="334">
        <f>SUM(G9:AJ9)</f>
        <v>0</v>
      </c>
      <c r="G9" s="397">
        <f>'5.DL soc.econom. analīze'!F9*(1+'7. DL jut. analīze-Soc.'!$D9)</f>
        <v>0</v>
      </c>
      <c r="H9" s="397">
        <f>'5.DL soc.econom. analīze'!G9*(1+'7. DL jut. analīze-Soc.'!$D9)</f>
        <v>0</v>
      </c>
      <c r="I9" s="397">
        <f>'5.DL soc.econom. analīze'!H9*(1+'7. DL jut. analīze-Soc.'!$D9)</f>
        <v>0</v>
      </c>
      <c r="J9" s="397">
        <f>'5.DL soc.econom. analīze'!I9*(1+'7. DL jut. analīze-Soc.'!$D9)</f>
        <v>0</v>
      </c>
      <c r="K9" s="397">
        <f>'5.DL soc.econom. analīze'!J9*(1+'7. DL jut. analīze-Soc.'!$D9)</f>
        <v>0</v>
      </c>
      <c r="L9" s="397">
        <f>'5.DL soc.econom. analīze'!K9*(1+'7. DL jut. analīze-Soc.'!$D9)</f>
        <v>0</v>
      </c>
      <c r="M9" s="397">
        <f>'5.DL soc.econom. analīze'!L9*(1+'7. DL jut. analīze-Soc.'!$D9)</f>
        <v>0</v>
      </c>
      <c r="N9" s="397">
        <f>'5.DL soc.econom. analīze'!M9*(1+'7. DL jut. analīze-Soc.'!$D9)</f>
        <v>0</v>
      </c>
      <c r="O9" s="397">
        <f>'5.DL soc.econom. analīze'!N9*(1+'7. DL jut. analīze-Soc.'!$D9)</f>
        <v>0</v>
      </c>
      <c r="P9" s="397">
        <f>'5.DL soc.econom. analīze'!O9*(1+'7. DL jut. analīze-Soc.'!$D9)</f>
        <v>0</v>
      </c>
      <c r="Q9" s="397">
        <f>'5.DL soc.econom. analīze'!P9*(1+'7. DL jut. analīze-Soc.'!$D9)</f>
        <v>0</v>
      </c>
      <c r="R9" s="397">
        <f>'5.DL soc.econom. analīze'!Q9*(1+'7. DL jut. analīze-Soc.'!$D9)</f>
        <v>0</v>
      </c>
      <c r="S9" s="397">
        <f>'5.DL soc.econom. analīze'!R9*(1+'7. DL jut. analīze-Soc.'!$D9)</f>
        <v>0</v>
      </c>
      <c r="T9" s="397">
        <f>'5.DL soc.econom. analīze'!S9*(1+'7. DL jut. analīze-Soc.'!$D9)</f>
        <v>0</v>
      </c>
      <c r="U9" s="397">
        <f>'5.DL soc.econom. analīze'!T9*(1+'7. DL jut. analīze-Soc.'!$D9)</f>
        <v>0</v>
      </c>
      <c r="V9" s="397">
        <f>'5.DL soc.econom. analīze'!U9*(1+'7. DL jut. analīze-Soc.'!$D9)</f>
        <v>0</v>
      </c>
      <c r="W9" s="397">
        <f>'5.DL soc.econom. analīze'!V9*(1+'7. DL jut. analīze-Soc.'!$D9)</f>
        <v>0</v>
      </c>
      <c r="X9" s="397">
        <f>'5.DL soc.econom. analīze'!W9*(1+'7. DL jut. analīze-Soc.'!$D9)</f>
        <v>0</v>
      </c>
      <c r="Y9" s="397">
        <f>'5.DL soc.econom. analīze'!X9*(1+'7. DL jut. analīze-Soc.'!$D9)</f>
        <v>0</v>
      </c>
      <c r="Z9" s="397">
        <f>'5.DL soc.econom. analīze'!Y9*(1+'7. DL jut. analīze-Soc.'!$D9)</f>
        <v>0</v>
      </c>
      <c r="AA9" s="397">
        <f>'5.DL soc.econom. analīze'!Z9*(1+'7. DL jut. analīze-Soc.'!$D9)</f>
        <v>0</v>
      </c>
      <c r="AB9" s="397">
        <f>'5.DL soc.econom. analīze'!AA9*(1+'7. DL jut. analīze-Soc.'!$D9)</f>
        <v>0</v>
      </c>
      <c r="AC9" s="397">
        <f>'5.DL soc.econom. analīze'!AB9*(1+'7. DL jut. analīze-Soc.'!$D9)</f>
        <v>0</v>
      </c>
      <c r="AD9" s="397">
        <f>'5.DL soc.econom. analīze'!AC9*(1+'7. DL jut. analīze-Soc.'!$D9)</f>
        <v>0</v>
      </c>
      <c r="AE9" s="397">
        <f>'5.DL soc.econom. analīze'!AD9*(1+'7. DL jut. analīze-Soc.'!$D9)</f>
        <v>0</v>
      </c>
      <c r="AF9" s="397">
        <f>'5.DL soc.econom. analīze'!AE9*(1+'7. DL jut. analīze-Soc.'!$D9)</f>
        <v>0</v>
      </c>
      <c r="AG9" s="397">
        <f>'5.DL soc.econom. analīze'!AF9*(1+'7. DL jut. analīze-Soc.'!$D9)</f>
        <v>0</v>
      </c>
      <c r="AH9" s="397">
        <f>'5.DL soc.econom. analīze'!AG9*(1+'7. DL jut. analīze-Soc.'!$D9)</f>
        <v>0</v>
      </c>
      <c r="AI9" s="397">
        <f>'5.DL soc.econom. analīze'!AH9*(1+'7. DL jut. analīze-Soc.'!$D9)</f>
        <v>0</v>
      </c>
      <c r="AJ9" s="397">
        <f>'5.DL soc.econom. analīze'!AI9*(1+'7. DL jut. analīze-Soc.'!$D9)</f>
        <v>0</v>
      </c>
    </row>
    <row r="10" spans="1:81" x14ac:dyDescent="0.2">
      <c r="A10" s="329" t="s">
        <v>94</v>
      </c>
      <c r="B10" s="4" t="str">
        <f>'5.DL soc.econom. analīze'!B10</f>
        <v>Ieguvums ...</v>
      </c>
      <c r="C10" s="33" t="s">
        <v>127</v>
      </c>
      <c r="D10" s="45">
        <v>0</v>
      </c>
      <c r="E10" s="334">
        <f t="shared" si="1"/>
        <v>0</v>
      </c>
      <c r="F10" s="334">
        <f t="shared" ref="F10:F42" si="2">SUM(G10:AJ10)</f>
        <v>0</v>
      </c>
      <c r="G10" s="397">
        <f>'5.DL soc.econom. analīze'!F10*(1+'7. DL jut. analīze-Soc.'!$D10)</f>
        <v>0</v>
      </c>
      <c r="H10" s="397">
        <f>'5.DL soc.econom. analīze'!G10*(1+'7. DL jut. analīze-Soc.'!$D10)</f>
        <v>0</v>
      </c>
      <c r="I10" s="397">
        <f>'5.DL soc.econom. analīze'!H10*(1+'7. DL jut. analīze-Soc.'!$D10)</f>
        <v>0</v>
      </c>
      <c r="J10" s="397">
        <f>'5.DL soc.econom. analīze'!I10*(1+'7. DL jut. analīze-Soc.'!$D10)</f>
        <v>0</v>
      </c>
      <c r="K10" s="397">
        <f>'5.DL soc.econom. analīze'!J10*(1+'7. DL jut. analīze-Soc.'!$D10)</f>
        <v>0</v>
      </c>
      <c r="L10" s="397">
        <f>'5.DL soc.econom. analīze'!K10*(1+'7. DL jut. analīze-Soc.'!$D10)</f>
        <v>0</v>
      </c>
      <c r="M10" s="397">
        <f>'5.DL soc.econom. analīze'!L10*(1+'7. DL jut. analīze-Soc.'!$D10)</f>
        <v>0</v>
      </c>
      <c r="N10" s="397">
        <f>'5.DL soc.econom. analīze'!M10*(1+'7. DL jut. analīze-Soc.'!$D10)</f>
        <v>0</v>
      </c>
      <c r="O10" s="397">
        <f>'5.DL soc.econom. analīze'!N10*(1+'7. DL jut. analīze-Soc.'!$D10)</f>
        <v>0</v>
      </c>
      <c r="P10" s="397">
        <f>'5.DL soc.econom. analīze'!O10*(1+'7. DL jut. analīze-Soc.'!$D10)</f>
        <v>0</v>
      </c>
      <c r="Q10" s="397">
        <f>'5.DL soc.econom. analīze'!P10*(1+'7. DL jut. analīze-Soc.'!$D10)</f>
        <v>0</v>
      </c>
      <c r="R10" s="397">
        <f>'5.DL soc.econom. analīze'!Q10*(1+'7. DL jut. analīze-Soc.'!$D10)</f>
        <v>0</v>
      </c>
      <c r="S10" s="397">
        <f>'5.DL soc.econom. analīze'!R10*(1+'7. DL jut. analīze-Soc.'!$D10)</f>
        <v>0</v>
      </c>
      <c r="T10" s="397">
        <f>'5.DL soc.econom. analīze'!S10*(1+'7. DL jut. analīze-Soc.'!$D10)</f>
        <v>0</v>
      </c>
      <c r="U10" s="397">
        <f>'5.DL soc.econom. analīze'!T10*(1+'7. DL jut. analīze-Soc.'!$D10)</f>
        <v>0</v>
      </c>
      <c r="V10" s="397">
        <f>'5.DL soc.econom. analīze'!U10*(1+'7. DL jut. analīze-Soc.'!$D10)</f>
        <v>0</v>
      </c>
      <c r="W10" s="397">
        <f>'5.DL soc.econom. analīze'!V10*(1+'7. DL jut. analīze-Soc.'!$D10)</f>
        <v>0</v>
      </c>
      <c r="X10" s="397">
        <f>'5.DL soc.econom. analīze'!W10*(1+'7. DL jut. analīze-Soc.'!$D10)</f>
        <v>0</v>
      </c>
      <c r="Y10" s="397">
        <f>'5.DL soc.econom. analīze'!X10*(1+'7. DL jut. analīze-Soc.'!$D10)</f>
        <v>0</v>
      </c>
      <c r="Z10" s="397">
        <f>'5.DL soc.econom. analīze'!Y10*(1+'7. DL jut. analīze-Soc.'!$D10)</f>
        <v>0</v>
      </c>
      <c r="AA10" s="397">
        <f>'5.DL soc.econom. analīze'!Z10*(1+'7. DL jut. analīze-Soc.'!$D10)</f>
        <v>0</v>
      </c>
      <c r="AB10" s="397">
        <f>'5.DL soc.econom. analīze'!AA10*(1+'7. DL jut. analīze-Soc.'!$D10)</f>
        <v>0</v>
      </c>
      <c r="AC10" s="397">
        <f>'5.DL soc.econom. analīze'!AB10*(1+'7. DL jut. analīze-Soc.'!$D10)</f>
        <v>0</v>
      </c>
      <c r="AD10" s="397">
        <f>'5.DL soc.econom. analīze'!AC10*(1+'7. DL jut. analīze-Soc.'!$D10)</f>
        <v>0</v>
      </c>
      <c r="AE10" s="397">
        <f>'5.DL soc.econom. analīze'!AD10*(1+'7. DL jut. analīze-Soc.'!$D10)</f>
        <v>0</v>
      </c>
      <c r="AF10" s="397">
        <f>'5.DL soc.econom. analīze'!AE10*(1+'7. DL jut. analīze-Soc.'!$D10)</f>
        <v>0</v>
      </c>
      <c r="AG10" s="397">
        <f>'5.DL soc.econom. analīze'!AF10*(1+'7. DL jut. analīze-Soc.'!$D10)</f>
        <v>0</v>
      </c>
      <c r="AH10" s="397">
        <f>'5.DL soc.econom. analīze'!AG10*(1+'7. DL jut. analīze-Soc.'!$D10)</f>
        <v>0</v>
      </c>
      <c r="AI10" s="397">
        <f>'5.DL soc.econom. analīze'!AH10*(1+'7. DL jut. analīze-Soc.'!$D10)</f>
        <v>0</v>
      </c>
      <c r="AJ10" s="397">
        <f>'5.DL soc.econom. analīze'!AI10*(1+'7. DL jut. analīze-Soc.'!$D10)</f>
        <v>0</v>
      </c>
    </row>
    <row r="11" spans="1:81" x14ac:dyDescent="0.2">
      <c r="A11" s="329" t="s">
        <v>96</v>
      </c>
      <c r="B11" s="4" t="str">
        <f>'5.DL soc.econom. analīze'!B11</f>
        <v>Ieguvums ...</v>
      </c>
      <c r="C11" s="33" t="s">
        <v>127</v>
      </c>
      <c r="D11" s="45">
        <v>0</v>
      </c>
      <c r="E11" s="334">
        <f t="shared" si="1"/>
        <v>0</v>
      </c>
      <c r="F11" s="334">
        <f t="shared" si="2"/>
        <v>0</v>
      </c>
      <c r="G11" s="397">
        <f>'5.DL soc.econom. analīze'!F11*(1+'7. DL jut. analīze-Soc.'!$D11)</f>
        <v>0</v>
      </c>
      <c r="H11" s="397">
        <f>'5.DL soc.econom. analīze'!G11*(1+'7. DL jut. analīze-Soc.'!$D11)</f>
        <v>0</v>
      </c>
      <c r="I11" s="397">
        <f>'5.DL soc.econom. analīze'!H11*(1+'7. DL jut. analīze-Soc.'!$D11)</f>
        <v>0</v>
      </c>
      <c r="J11" s="397">
        <f>'5.DL soc.econom. analīze'!I11*(1+'7. DL jut. analīze-Soc.'!$D11)</f>
        <v>0</v>
      </c>
      <c r="K11" s="397">
        <f>'5.DL soc.econom. analīze'!J11*(1+'7. DL jut. analīze-Soc.'!$D11)</f>
        <v>0</v>
      </c>
      <c r="L11" s="397">
        <f>'5.DL soc.econom. analīze'!K11*(1+'7. DL jut. analīze-Soc.'!$D11)</f>
        <v>0</v>
      </c>
      <c r="M11" s="397">
        <f>'5.DL soc.econom. analīze'!L11*(1+'7. DL jut. analīze-Soc.'!$D11)</f>
        <v>0</v>
      </c>
      <c r="N11" s="397">
        <f>'5.DL soc.econom. analīze'!M11*(1+'7. DL jut. analīze-Soc.'!$D11)</f>
        <v>0</v>
      </c>
      <c r="O11" s="397">
        <f>'5.DL soc.econom. analīze'!N11*(1+'7. DL jut. analīze-Soc.'!$D11)</f>
        <v>0</v>
      </c>
      <c r="P11" s="397">
        <f>'5.DL soc.econom. analīze'!O11*(1+'7. DL jut. analīze-Soc.'!$D11)</f>
        <v>0</v>
      </c>
      <c r="Q11" s="397">
        <f>'5.DL soc.econom. analīze'!P11*(1+'7. DL jut. analīze-Soc.'!$D11)</f>
        <v>0</v>
      </c>
      <c r="R11" s="397">
        <f>'5.DL soc.econom. analīze'!Q11*(1+'7. DL jut. analīze-Soc.'!$D11)</f>
        <v>0</v>
      </c>
      <c r="S11" s="397">
        <f>'5.DL soc.econom. analīze'!R11*(1+'7. DL jut. analīze-Soc.'!$D11)</f>
        <v>0</v>
      </c>
      <c r="T11" s="397">
        <f>'5.DL soc.econom. analīze'!S11*(1+'7. DL jut. analīze-Soc.'!$D11)</f>
        <v>0</v>
      </c>
      <c r="U11" s="397">
        <f>'5.DL soc.econom. analīze'!T11*(1+'7. DL jut. analīze-Soc.'!$D11)</f>
        <v>0</v>
      </c>
      <c r="V11" s="397">
        <f>'5.DL soc.econom. analīze'!U11*(1+'7. DL jut. analīze-Soc.'!$D11)</f>
        <v>0</v>
      </c>
      <c r="W11" s="397">
        <f>'5.DL soc.econom. analīze'!V11*(1+'7. DL jut. analīze-Soc.'!$D11)</f>
        <v>0</v>
      </c>
      <c r="X11" s="397">
        <f>'5.DL soc.econom. analīze'!W11*(1+'7. DL jut. analīze-Soc.'!$D11)</f>
        <v>0</v>
      </c>
      <c r="Y11" s="397">
        <f>'5.DL soc.econom. analīze'!X11*(1+'7. DL jut. analīze-Soc.'!$D11)</f>
        <v>0</v>
      </c>
      <c r="Z11" s="397">
        <f>'5.DL soc.econom. analīze'!Y11*(1+'7. DL jut. analīze-Soc.'!$D11)</f>
        <v>0</v>
      </c>
      <c r="AA11" s="397">
        <f>'5.DL soc.econom. analīze'!Z11*(1+'7. DL jut. analīze-Soc.'!$D11)</f>
        <v>0</v>
      </c>
      <c r="AB11" s="397">
        <f>'5.DL soc.econom. analīze'!AA11*(1+'7. DL jut. analīze-Soc.'!$D11)</f>
        <v>0</v>
      </c>
      <c r="AC11" s="397">
        <f>'5.DL soc.econom. analīze'!AB11*(1+'7. DL jut. analīze-Soc.'!$D11)</f>
        <v>0</v>
      </c>
      <c r="AD11" s="397">
        <f>'5.DL soc.econom. analīze'!AC11*(1+'7. DL jut. analīze-Soc.'!$D11)</f>
        <v>0</v>
      </c>
      <c r="AE11" s="397">
        <f>'5.DL soc.econom. analīze'!AD11*(1+'7. DL jut. analīze-Soc.'!$D11)</f>
        <v>0</v>
      </c>
      <c r="AF11" s="397">
        <f>'5.DL soc.econom. analīze'!AE11*(1+'7. DL jut. analīze-Soc.'!$D11)</f>
        <v>0</v>
      </c>
      <c r="AG11" s="397">
        <f>'5.DL soc.econom. analīze'!AF11*(1+'7. DL jut. analīze-Soc.'!$D11)</f>
        <v>0</v>
      </c>
      <c r="AH11" s="397">
        <f>'5.DL soc.econom. analīze'!AG11*(1+'7. DL jut. analīze-Soc.'!$D11)</f>
        <v>0</v>
      </c>
      <c r="AI11" s="397">
        <f>'5.DL soc.econom. analīze'!AH11*(1+'7. DL jut. analīze-Soc.'!$D11)</f>
        <v>0</v>
      </c>
      <c r="AJ11" s="397">
        <f>'5.DL soc.econom. analīze'!AI11*(1+'7. DL jut. analīze-Soc.'!$D11)</f>
        <v>0</v>
      </c>
    </row>
    <row r="12" spans="1:81" x14ac:dyDescent="0.2">
      <c r="A12" s="329" t="s">
        <v>98</v>
      </c>
      <c r="B12" s="4" t="str">
        <f>'5.DL soc.econom. analīze'!B12</f>
        <v>Ieguvums ...</v>
      </c>
      <c r="C12" s="33" t="s">
        <v>127</v>
      </c>
      <c r="D12" s="45">
        <v>0</v>
      </c>
      <c r="E12" s="334">
        <f t="shared" si="1"/>
        <v>0</v>
      </c>
      <c r="F12" s="334">
        <f t="shared" si="2"/>
        <v>0</v>
      </c>
      <c r="G12" s="397">
        <f>'5.DL soc.econom. analīze'!F12*(1+'7. DL jut. analīze-Soc.'!$D12)</f>
        <v>0</v>
      </c>
      <c r="H12" s="397">
        <f>'5.DL soc.econom. analīze'!G12*(1+'7. DL jut. analīze-Soc.'!$D12)</f>
        <v>0</v>
      </c>
      <c r="I12" s="397">
        <f>'5.DL soc.econom. analīze'!H12*(1+'7. DL jut. analīze-Soc.'!$D12)</f>
        <v>0</v>
      </c>
      <c r="J12" s="397">
        <f>'5.DL soc.econom. analīze'!I12*(1+'7. DL jut. analīze-Soc.'!$D12)</f>
        <v>0</v>
      </c>
      <c r="K12" s="397">
        <f>'5.DL soc.econom. analīze'!J12*(1+'7. DL jut. analīze-Soc.'!$D12)</f>
        <v>0</v>
      </c>
      <c r="L12" s="397">
        <f>'5.DL soc.econom. analīze'!K12*(1+'7. DL jut. analīze-Soc.'!$D12)</f>
        <v>0</v>
      </c>
      <c r="M12" s="397">
        <f>'5.DL soc.econom. analīze'!L12*(1+'7. DL jut. analīze-Soc.'!$D12)</f>
        <v>0</v>
      </c>
      <c r="N12" s="397">
        <f>'5.DL soc.econom. analīze'!M12*(1+'7. DL jut. analīze-Soc.'!$D12)</f>
        <v>0</v>
      </c>
      <c r="O12" s="397">
        <f>'5.DL soc.econom. analīze'!N12*(1+'7. DL jut. analīze-Soc.'!$D12)</f>
        <v>0</v>
      </c>
      <c r="P12" s="397">
        <f>'5.DL soc.econom. analīze'!O12*(1+'7. DL jut. analīze-Soc.'!$D12)</f>
        <v>0</v>
      </c>
      <c r="Q12" s="397">
        <f>'5.DL soc.econom. analīze'!P12*(1+'7. DL jut. analīze-Soc.'!$D12)</f>
        <v>0</v>
      </c>
      <c r="R12" s="397">
        <f>'5.DL soc.econom. analīze'!Q12*(1+'7. DL jut. analīze-Soc.'!$D12)</f>
        <v>0</v>
      </c>
      <c r="S12" s="397">
        <f>'5.DL soc.econom. analīze'!R12*(1+'7. DL jut. analīze-Soc.'!$D12)</f>
        <v>0</v>
      </c>
      <c r="T12" s="397">
        <f>'5.DL soc.econom. analīze'!S12*(1+'7. DL jut. analīze-Soc.'!$D12)</f>
        <v>0</v>
      </c>
      <c r="U12" s="397">
        <f>'5.DL soc.econom. analīze'!T12*(1+'7. DL jut. analīze-Soc.'!$D12)</f>
        <v>0</v>
      </c>
      <c r="V12" s="397">
        <f>'5.DL soc.econom. analīze'!U12*(1+'7. DL jut. analīze-Soc.'!$D12)</f>
        <v>0</v>
      </c>
      <c r="W12" s="397">
        <f>'5.DL soc.econom. analīze'!V12*(1+'7. DL jut. analīze-Soc.'!$D12)</f>
        <v>0</v>
      </c>
      <c r="X12" s="397">
        <f>'5.DL soc.econom. analīze'!W12*(1+'7. DL jut. analīze-Soc.'!$D12)</f>
        <v>0</v>
      </c>
      <c r="Y12" s="397">
        <f>'5.DL soc.econom. analīze'!X12*(1+'7. DL jut. analīze-Soc.'!$D12)</f>
        <v>0</v>
      </c>
      <c r="Z12" s="397">
        <f>'5.DL soc.econom. analīze'!Y12*(1+'7. DL jut. analīze-Soc.'!$D12)</f>
        <v>0</v>
      </c>
      <c r="AA12" s="397">
        <f>'5.DL soc.econom. analīze'!Z12*(1+'7. DL jut. analīze-Soc.'!$D12)</f>
        <v>0</v>
      </c>
      <c r="AB12" s="397">
        <f>'5.DL soc.econom. analīze'!AA12*(1+'7. DL jut. analīze-Soc.'!$D12)</f>
        <v>0</v>
      </c>
      <c r="AC12" s="397">
        <f>'5.DL soc.econom. analīze'!AB12*(1+'7. DL jut. analīze-Soc.'!$D12)</f>
        <v>0</v>
      </c>
      <c r="AD12" s="397">
        <f>'5.DL soc.econom. analīze'!AC12*(1+'7. DL jut. analīze-Soc.'!$D12)</f>
        <v>0</v>
      </c>
      <c r="AE12" s="397">
        <f>'5.DL soc.econom. analīze'!AD12*(1+'7. DL jut. analīze-Soc.'!$D12)</f>
        <v>0</v>
      </c>
      <c r="AF12" s="397">
        <f>'5.DL soc.econom. analīze'!AE12*(1+'7. DL jut. analīze-Soc.'!$D12)</f>
        <v>0</v>
      </c>
      <c r="AG12" s="397">
        <f>'5.DL soc.econom. analīze'!AF12*(1+'7. DL jut. analīze-Soc.'!$D12)</f>
        <v>0</v>
      </c>
      <c r="AH12" s="397">
        <f>'5.DL soc.econom. analīze'!AG12*(1+'7. DL jut. analīze-Soc.'!$D12)</f>
        <v>0</v>
      </c>
      <c r="AI12" s="397">
        <f>'5.DL soc.econom. analīze'!AH12*(1+'7. DL jut. analīze-Soc.'!$D12)</f>
        <v>0</v>
      </c>
      <c r="AJ12" s="397">
        <f>'5.DL soc.econom. analīze'!AI12*(1+'7. DL jut. analīze-Soc.'!$D12)</f>
        <v>0</v>
      </c>
    </row>
    <row r="13" spans="1:81" x14ac:dyDescent="0.2">
      <c r="A13" s="329" t="s">
        <v>100</v>
      </c>
      <c r="B13" s="4" t="str">
        <f>'5.DL soc.econom. analīze'!B13</f>
        <v>Ieguvums ...</v>
      </c>
      <c r="C13" s="33" t="s">
        <v>127</v>
      </c>
      <c r="D13" s="45">
        <v>0</v>
      </c>
      <c r="E13" s="334">
        <f t="shared" si="1"/>
        <v>0</v>
      </c>
      <c r="F13" s="334">
        <f t="shared" si="2"/>
        <v>0</v>
      </c>
      <c r="G13" s="397">
        <f>'5.DL soc.econom. analīze'!F13*(1+'7. DL jut. analīze-Soc.'!$D13)</f>
        <v>0</v>
      </c>
      <c r="H13" s="397">
        <f>'5.DL soc.econom. analīze'!G13*(1+'7. DL jut. analīze-Soc.'!$D13)</f>
        <v>0</v>
      </c>
      <c r="I13" s="397">
        <f>'5.DL soc.econom. analīze'!H13*(1+'7. DL jut. analīze-Soc.'!$D13)</f>
        <v>0</v>
      </c>
      <c r="J13" s="397">
        <f>'5.DL soc.econom. analīze'!I13*(1+'7. DL jut. analīze-Soc.'!$D13)</f>
        <v>0</v>
      </c>
      <c r="K13" s="397">
        <f>'5.DL soc.econom. analīze'!J13*(1+'7. DL jut. analīze-Soc.'!$D13)</f>
        <v>0</v>
      </c>
      <c r="L13" s="397">
        <f>'5.DL soc.econom. analīze'!K13*(1+'7. DL jut. analīze-Soc.'!$D13)</f>
        <v>0</v>
      </c>
      <c r="M13" s="397">
        <f>'5.DL soc.econom. analīze'!L13*(1+'7. DL jut. analīze-Soc.'!$D13)</f>
        <v>0</v>
      </c>
      <c r="N13" s="397">
        <f>'5.DL soc.econom. analīze'!M13*(1+'7. DL jut. analīze-Soc.'!$D13)</f>
        <v>0</v>
      </c>
      <c r="O13" s="397">
        <f>'5.DL soc.econom. analīze'!N13*(1+'7. DL jut. analīze-Soc.'!$D13)</f>
        <v>0</v>
      </c>
      <c r="P13" s="397">
        <f>'5.DL soc.econom. analīze'!O13*(1+'7. DL jut. analīze-Soc.'!$D13)</f>
        <v>0</v>
      </c>
      <c r="Q13" s="397">
        <f>'5.DL soc.econom. analīze'!P13*(1+'7. DL jut. analīze-Soc.'!$D13)</f>
        <v>0</v>
      </c>
      <c r="R13" s="397">
        <f>'5.DL soc.econom. analīze'!Q13*(1+'7. DL jut. analīze-Soc.'!$D13)</f>
        <v>0</v>
      </c>
      <c r="S13" s="397">
        <f>'5.DL soc.econom. analīze'!R13*(1+'7. DL jut. analīze-Soc.'!$D13)</f>
        <v>0</v>
      </c>
      <c r="T13" s="397">
        <f>'5.DL soc.econom. analīze'!S13*(1+'7. DL jut. analīze-Soc.'!$D13)</f>
        <v>0</v>
      </c>
      <c r="U13" s="397">
        <f>'5.DL soc.econom. analīze'!T13*(1+'7. DL jut. analīze-Soc.'!$D13)</f>
        <v>0</v>
      </c>
      <c r="V13" s="397">
        <f>'5.DL soc.econom. analīze'!U13*(1+'7. DL jut. analīze-Soc.'!$D13)</f>
        <v>0</v>
      </c>
      <c r="W13" s="397">
        <f>'5.DL soc.econom. analīze'!V13*(1+'7. DL jut. analīze-Soc.'!$D13)</f>
        <v>0</v>
      </c>
      <c r="X13" s="397">
        <f>'5.DL soc.econom. analīze'!W13*(1+'7. DL jut. analīze-Soc.'!$D13)</f>
        <v>0</v>
      </c>
      <c r="Y13" s="397">
        <f>'5.DL soc.econom. analīze'!X13*(1+'7. DL jut. analīze-Soc.'!$D13)</f>
        <v>0</v>
      </c>
      <c r="Z13" s="397">
        <f>'5.DL soc.econom. analīze'!Y13*(1+'7. DL jut. analīze-Soc.'!$D13)</f>
        <v>0</v>
      </c>
      <c r="AA13" s="397">
        <f>'5.DL soc.econom. analīze'!Z13*(1+'7. DL jut. analīze-Soc.'!$D13)</f>
        <v>0</v>
      </c>
      <c r="AB13" s="397">
        <f>'5.DL soc.econom. analīze'!AA13*(1+'7. DL jut. analīze-Soc.'!$D13)</f>
        <v>0</v>
      </c>
      <c r="AC13" s="397">
        <f>'5.DL soc.econom. analīze'!AB13*(1+'7. DL jut. analīze-Soc.'!$D13)</f>
        <v>0</v>
      </c>
      <c r="AD13" s="397">
        <f>'5.DL soc.econom. analīze'!AC13*(1+'7. DL jut. analīze-Soc.'!$D13)</f>
        <v>0</v>
      </c>
      <c r="AE13" s="397">
        <f>'5.DL soc.econom. analīze'!AD13*(1+'7. DL jut. analīze-Soc.'!$D13)</f>
        <v>0</v>
      </c>
      <c r="AF13" s="397">
        <f>'5.DL soc.econom. analīze'!AE13*(1+'7. DL jut. analīze-Soc.'!$D13)</f>
        <v>0</v>
      </c>
      <c r="AG13" s="397">
        <f>'5.DL soc.econom. analīze'!AF13*(1+'7. DL jut. analīze-Soc.'!$D13)</f>
        <v>0</v>
      </c>
      <c r="AH13" s="397">
        <f>'5.DL soc.econom. analīze'!AG13*(1+'7. DL jut. analīze-Soc.'!$D13)</f>
        <v>0</v>
      </c>
      <c r="AI13" s="397">
        <f>'5.DL soc.econom. analīze'!AH13*(1+'7. DL jut. analīze-Soc.'!$D13)</f>
        <v>0</v>
      </c>
      <c r="AJ13" s="397">
        <f>'5.DL soc.econom. analīze'!AI13*(1+'7. DL jut. analīze-Soc.'!$D13)</f>
        <v>0</v>
      </c>
    </row>
    <row r="14" spans="1:81" x14ac:dyDescent="0.2">
      <c r="A14" s="329" t="s">
        <v>104</v>
      </c>
      <c r="B14" s="4" t="str">
        <f>'5.DL soc.econom. analīze'!B14</f>
        <v>Ieguvums ...</v>
      </c>
      <c r="C14" s="33" t="s">
        <v>127</v>
      </c>
      <c r="D14" s="45">
        <v>0</v>
      </c>
      <c r="E14" s="334">
        <f t="shared" si="1"/>
        <v>0</v>
      </c>
      <c r="F14" s="334">
        <f t="shared" si="2"/>
        <v>0</v>
      </c>
      <c r="G14" s="397">
        <f>'5.DL soc.econom. analīze'!F14*(1+'7. DL jut. analīze-Soc.'!$D14)</f>
        <v>0</v>
      </c>
      <c r="H14" s="397">
        <f>'5.DL soc.econom. analīze'!G14*(1+'7. DL jut. analīze-Soc.'!$D14)</f>
        <v>0</v>
      </c>
      <c r="I14" s="397">
        <f>'5.DL soc.econom. analīze'!H14*(1+'7. DL jut. analīze-Soc.'!$D14)</f>
        <v>0</v>
      </c>
      <c r="J14" s="397">
        <f>'5.DL soc.econom. analīze'!I14*(1+'7. DL jut. analīze-Soc.'!$D14)</f>
        <v>0</v>
      </c>
      <c r="K14" s="397">
        <f>'5.DL soc.econom. analīze'!J14*(1+'7. DL jut. analīze-Soc.'!$D14)</f>
        <v>0</v>
      </c>
      <c r="L14" s="397">
        <f>'5.DL soc.econom. analīze'!K14*(1+'7. DL jut. analīze-Soc.'!$D14)</f>
        <v>0</v>
      </c>
      <c r="M14" s="397">
        <f>'5.DL soc.econom. analīze'!L14*(1+'7. DL jut. analīze-Soc.'!$D14)</f>
        <v>0</v>
      </c>
      <c r="N14" s="397">
        <f>'5.DL soc.econom. analīze'!M14*(1+'7. DL jut. analīze-Soc.'!$D14)</f>
        <v>0</v>
      </c>
      <c r="O14" s="397">
        <f>'5.DL soc.econom. analīze'!N14*(1+'7. DL jut. analīze-Soc.'!$D14)</f>
        <v>0</v>
      </c>
      <c r="P14" s="397">
        <f>'5.DL soc.econom. analīze'!O14*(1+'7. DL jut. analīze-Soc.'!$D14)</f>
        <v>0</v>
      </c>
      <c r="Q14" s="397">
        <f>'5.DL soc.econom. analīze'!P14*(1+'7. DL jut. analīze-Soc.'!$D14)</f>
        <v>0</v>
      </c>
      <c r="R14" s="397">
        <f>'5.DL soc.econom. analīze'!Q14*(1+'7. DL jut. analīze-Soc.'!$D14)</f>
        <v>0</v>
      </c>
      <c r="S14" s="397">
        <f>'5.DL soc.econom. analīze'!R14*(1+'7. DL jut. analīze-Soc.'!$D14)</f>
        <v>0</v>
      </c>
      <c r="T14" s="397">
        <f>'5.DL soc.econom. analīze'!S14*(1+'7. DL jut. analīze-Soc.'!$D14)</f>
        <v>0</v>
      </c>
      <c r="U14" s="397">
        <f>'5.DL soc.econom. analīze'!T14*(1+'7. DL jut. analīze-Soc.'!$D14)</f>
        <v>0</v>
      </c>
      <c r="V14" s="397">
        <f>'5.DL soc.econom. analīze'!U14*(1+'7. DL jut. analīze-Soc.'!$D14)</f>
        <v>0</v>
      </c>
      <c r="W14" s="397">
        <f>'5.DL soc.econom. analīze'!V14*(1+'7. DL jut. analīze-Soc.'!$D14)</f>
        <v>0</v>
      </c>
      <c r="X14" s="397">
        <f>'5.DL soc.econom. analīze'!W14*(1+'7. DL jut. analīze-Soc.'!$D14)</f>
        <v>0</v>
      </c>
      <c r="Y14" s="397">
        <f>'5.DL soc.econom. analīze'!X14*(1+'7. DL jut. analīze-Soc.'!$D14)</f>
        <v>0</v>
      </c>
      <c r="Z14" s="397">
        <f>'5.DL soc.econom. analīze'!Y14*(1+'7. DL jut. analīze-Soc.'!$D14)</f>
        <v>0</v>
      </c>
      <c r="AA14" s="397">
        <f>'5.DL soc.econom. analīze'!Z14*(1+'7. DL jut. analīze-Soc.'!$D14)</f>
        <v>0</v>
      </c>
      <c r="AB14" s="397">
        <f>'5.DL soc.econom. analīze'!AA14*(1+'7. DL jut. analīze-Soc.'!$D14)</f>
        <v>0</v>
      </c>
      <c r="AC14" s="397">
        <f>'5.DL soc.econom. analīze'!AB14*(1+'7. DL jut. analīze-Soc.'!$D14)</f>
        <v>0</v>
      </c>
      <c r="AD14" s="397">
        <f>'5.DL soc.econom. analīze'!AC14*(1+'7. DL jut. analīze-Soc.'!$D14)</f>
        <v>0</v>
      </c>
      <c r="AE14" s="397">
        <f>'5.DL soc.econom. analīze'!AD14*(1+'7. DL jut. analīze-Soc.'!$D14)</f>
        <v>0</v>
      </c>
      <c r="AF14" s="397">
        <f>'5.DL soc.econom. analīze'!AE14*(1+'7. DL jut. analīze-Soc.'!$D14)</f>
        <v>0</v>
      </c>
      <c r="AG14" s="397">
        <f>'5.DL soc.econom. analīze'!AF14*(1+'7. DL jut. analīze-Soc.'!$D14)</f>
        <v>0</v>
      </c>
      <c r="AH14" s="397">
        <f>'5.DL soc.econom. analīze'!AG14*(1+'7. DL jut. analīze-Soc.'!$D14)</f>
        <v>0</v>
      </c>
      <c r="AI14" s="397">
        <f>'5.DL soc.econom. analīze'!AH14*(1+'7. DL jut. analīze-Soc.'!$D14)</f>
        <v>0</v>
      </c>
      <c r="AJ14" s="397">
        <f>'5.DL soc.econom. analīze'!AI14*(1+'7. DL jut. analīze-Soc.'!$D14)</f>
        <v>0</v>
      </c>
    </row>
    <row r="15" spans="1:81" x14ac:dyDescent="0.2">
      <c r="A15" s="329" t="s">
        <v>106</v>
      </c>
      <c r="B15" s="4" t="str">
        <f>'5.DL soc.econom. analīze'!B15</f>
        <v>Ieguvums ...</v>
      </c>
      <c r="C15" s="33" t="s">
        <v>127</v>
      </c>
      <c r="D15" s="45">
        <v>0</v>
      </c>
      <c r="E15" s="334">
        <f t="shared" si="1"/>
        <v>0</v>
      </c>
      <c r="F15" s="334">
        <f t="shared" si="2"/>
        <v>0</v>
      </c>
      <c r="G15" s="397">
        <f>'5.DL soc.econom. analīze'!F15*(1+'7. DL jut. analīze-Soc.'!$D15)</f>
        <v>0</v>
      </c>
      <c r="H15" s="397">
        <f>'5.DL soc.econom. analīze'!G15*(1+'7. DL jut. analīze-Soc.'!$D15)</f>
        <v>0</v>
      </c>
      <c r="I15" s="397">
        <f>'5.DL soc.econom. analīze'!H15*(1+'7. DL jut. analīze-Soc.'!$D15)</f>
        <v>0</v>
      </c>
      <c r="J15" s="397">
        <f>'5.DL soc.econom. analīze'!I15*(1+'7. DL jut. analīze-Soc.'!$D15)</f>
        <v>0</v>
      </c>
      <c r="K15" s="397">
        <f>'5.DL soc.econom. analīze'!J15*(1+'7. DL jut. analīze-Soc.'!$D15)</f>
        <v>0</v>
      </c>
      <c r="L15" s="397">
        <f>'5.DL soc.econom. analīze'!K15*(1+'7. DL jut. analīze-Soc.'!$D15)</f>
        <v>0</v>
      </c>
      <c r="M15" s="397">
        <f>'5.DL soc.econom. analīze'!L15*(1+'7. DL jut. analīze-Soc.'!$D15)</f>
        <v>0</v>
      </c>
      <c r="N15" s="397">
        <f>'5.DL soc.econom. analīze'!M15*(1+'7. DL jut. analīze-Soc.'!$D15)</f>
        <v>0</v>
      </c>
      <c r="O15" s="397">
        <f>'5.DL soc.econom. analīze'!N15*(1+'7. DL jut. analīze-Soc.'!$D15)</f>
        <v>0</v>
      </c>
      <c r="P15" s="397">
        <f>'5.DL soc.econom. analīze'!O15*(1+'7. DL jut. analīze-Soc.'!$D15)</f>
        <v>0</v>
      </c>
      <c r="Q15" s="397">
        <f>'5.DL soc.econom. analīze'!P15*(1+'7. DL jut. analīze-Soc.'!$D15)</f>
        <v>0</v>
      </c>
      <c r="R15" s="397">
        <f>'5.DL soc.econom. analīze'!Q15*(1+'7. DL jut. analīze-Soc.'!$D15)</f>
        <v>0</v>
      </c>
      <c r="S15" s="397">
        <f>'5.DL soc.econom. analīze'!R15*(1+'7. DL jut. analīze-Soc.'!$D15)</f>
        <v>0</v>
      </c>
      <c r="T15" s="397">
        <f>'5.DL soc.econom. analīze'!S15*(1+'7. DL jut. analīze-Soc.'!$D15)</f>
        <v>0</v>
      </c>
      <c r="U15" s="397">
        <f>'5.DL soc.econom. analīze'!T15*(1+'7. DL jut. analīze-Soc.'!$D15)</f>
        <v>0</v>
      </c>
      <c r="V15" s="397">
        <f>'5.DL soc.econom. analīze'!U15*(1+'7. DL jut. analīze-Soc.'!$D15)</f>
        <v>0</v>
      </c>
      <c r="W15" s="397">
        <f>'5.DL soc.econom. analīze'!V15*(1+'7. DL jut. analīze-Soc.'!$D15)</f>
        <v>0</v>
      </c>
      <c r="X15" s="397">
        <f>'5.DL soc.econom. analīze'!W15*(1+'7. DL jut. analīze-Soc.'!$D15)</f>
        <v>0</v>
      </c>
      <c r="Y15" s="397">
        <f>'5.DL soc.econom. analīze'!X15*(1+'7. DL jut. analīze-Soc.'!$D15)</f>
        <v>0</v>
      </c>
      <c r="Z15" s="397">
        <f>'5.DL soc.econom. analīze'!Y15*(1+'7. DL jut. analīze-Soc.'!$D15)</f>
        <v>0</v>
      </c>
      <c r="AA15" s="397">
        <f>'5.DL soc.econom. analīze'!Z15*(1+'7. DL jut. analīze-Soc.'!$D15)</f>
        <v>0</v>
      </c>
      <c r="AB15" s="397">
        <f>'5.DL soc.econom. analīze'!AA15*(1+'7. DL jut. analīze-Soc.'!$D15)</f>
        <v>0</v>
      </c>
      <c r="AC15" s="397">
        <f>'5.DL soc.econom. analīze'!AB15*(1+'7. DL jut. analīze-Soc.'!$D15)</f>
        <v>0</v>
      </c>
      <c r="AD15" s="397">
        <f>'5.DL soc.econom. analīze'!AC15*(1+'7. DL jut. analīze-Soc.'!$D15)</f>
        <v>0</v>
      </c>
      <c r="AE15" s="397">
        <f>'5.DL soc.econom. analīze'!AD15*(1+'7. DL jut. analīze-Soc.'!$D15)</f>
        <v>0</v>
      </c>
      <c r="AF15" s="397">
        <f>'5.DL soc.econom. analīze'!AE15*(1+'7. DL jut. analīze-Soc.'!$D15)</f>
        <v>0</v>
      </c>
      <c r="AG15" s="397">
        <f>'5.DL soc.econom. analīze'!AF15*(1+'7. DL jut. analīze-Soc.'!$D15)</f>
        <v>0</v>
      </c>
      <c r="AH15" s="397">
        <f>'5.DL soc.econom. analīze'!AG15*(1+'7. DL jut. analīze-Soc.'!$D15)</f>
        <v>0</v>
      </c>
      <c r="AI15" s="397">
        <f>'5.DL soc.econom. analīze'!AH15*(1+'7. DL jut. analīze-Soc.'!$D15)</f>
        <v>0</v>
      </c>
      <c r="AJ15" s="397">
        <f>'5.DL soc.econom. analīze'!AI15*(1+'7. DL jut. analīze-Soc.'!$D15)</f>
        <v>0</v>
      </c>
    </row>
    <row r="16" spans="1:81" x14ac:dyDescent="0.2">
      <c r="A16" s="329" t="s">
        <v>108</v>
      </c>
      <c r="B16" s="4" t="str">
        <f>'5.DL soc.econom. analīze'!B16</f>
        <v>Ieguvums ...</v>
      </c>
      <c r="C16" s="33" t="s">
        <v>127</v>
      </c>
      <c r="D16" s="45">
        <v>0</v>
      </c>
      <c r="E16" s="334">
        <f t="shared" si="1"/>
        <v>0</v>
      </c>
      <c r="F16" s="334">
        <f t="shared" si="2"/>
        <v>0</v>
      </c>
      <c r="G16" s="397">
        <f>'5.DL soc.econom. analīze'!F16*(1+'7. DL jut. analīze-Soc.'!$D16)</f>
        <v>0</v>
      </c>
      <c r="H16" s="397">
        <f>'5.DL soc.econom. analīze'!G16*(1+'7. DL jut. analīze-Soc.'!$D16)</f>
        <v>0</v>
      </c>
      <c r="I16" s="397">
        <f>'5.DL soc.econom. analīze'!H16*(1+'7. DL jut. analīze-Soc.'!$D16)</f>
        <v>0</v>
      </c>
      <c r="J16" s="397">
        <f>'5.DL soc.econom. analīze'!I16*(1+'7. DL jut. analīze-Soc.'!$D16)</f>
        <v>0</v>
      </c>
      <c r="K16" s="397">
        <f>'5.DL soc.econom. analīze'!J16*(1+'7. DL jut. analīze-Soc.'!$D16)</f>
        <v>0</v>
      </c>
      <c r="L16" s="397">
        <f>'5.DL soc.econom. analīze'!K16*(1+'7. DL jut. analīze-Soc.'!$D16)</f>
        <v>0</v>
      </c>
      <c r="M16" s="397">
        <f>'5.DL soc.econom. analīze'!L16*(1+'7. DL jut. analīze-Soc.'!$D16)</f>
        <v>0</v>
      </c>
      <c r="N16" s="397">
        <f>'5.DL soc.econom. analīze'!M16*(1+'7. DL jut. analīze-Soc.'!$D16)</f>
        <v>0</v>
      </c>
      <c r="O16" s="397">
        <f>'5.DL soc.econom. analīze'!N16*(1+'7. DL jut. analīze-Soc.'!$D16)</f>
        <v>0</v>
      </c>
      <c r="P16" s="397">
        <f>'5.DL soc.econom. analīze'!O16*(1+'7. DL jut. analīze-Soc.'!$D16)</f>
        <v>0</v>
      </c>
      <c r="Q16" s="397">
        <f>'5.DL soc.econom. analīze'!P16*(1+'7. DL jut. analīze-Soc.'!$D16)</f>
        <v>0</v>
      </c>
      <c r="R16" s="397">
        <f>'5.DL soc.econom. analīze'!Q16*(1+'7. DL jut. analīze-Soc.'!$D16)</f>
        <v>0</v>
      </c>
      <c r="S16" s="397">
        <f>'5.DL soc.econom. analīze'!R16*(1+'7. DL jut. analīze-Soc.'!$D16)</f>
        <v>0</v>
      </c>
      <c r="T16" s="397">
        <f>'5.DL soc.econom. analīze'!S16*(1+'7. DL jut. analīze-Soc.'!$D16)</f>
        <v>0</v>
      </c>
      <c r="U16" s="397">
        <f>'5.DL soc.econom. analīze'!T16*(1+'7. DL jut. analīze-Soc.'!$D16)</f>
        <v>0</v>
      </c>
      <c r="V16" s="397">
        <f>'5.DL soc.econom. analīze'!U16*(1+'7. DL jut. analīze-Soc.'!$D16)</f>
        <v>0</v>
      </c>
      <c r="W16" s="397">
        <f>'5.DL soc.econom. analīze'!V16*(1+'7. DL jut. analīze-Soc.'!$D16)</f>
        <v>0</v>
      </c>
      <c r="X16" s="397">
        <f>'5.DL soc.econom. analīze'!W16*(1+'7. DL jut. analīze-Soc.'!$D16)</f>
        <v>0</v>
      </c>
      <c r="Y16" s="397">
        <f>'5.DL soc.econom. analīze'!X16*(1+'7. DL jut. analīze-Soc.'!$D16)</f>
        <v>0</v>
      </c>
      <c r="Z16" s="397">
        <f>'5.DL soc.econom. analīze'!Y16*(1+'7. DL jut. analīze-Soc.'!$D16)</f>
        <v>0</v>
      </c>
      <c r="AA16" s="397">
        <f>'5.DL soc.econom. analīze'!Z16*(1+'7. DL jut. analīze-Soc.'!$D16)</f>
        <v>0</v>
      </c>
      <c r="AB16" s="397">
        <f>'5.DL soc.econom. analīze'!AA16*(1+'7. DL jut. analīze-Soc.'!$D16)</f>
        <v>0</v>
      </c>
      <c r="AC16" s="397">
        <f>'5.DL soc.econom. analīze'!AB16*(1+'7. DL jut. analīze-Soc.'!$D16)</f>
        <v>0</v>
      </c>
      <c r="AD16" s="397">
        <f>'5.DL soc.econom. analīze'!AC16*(1+'7. DL jut. analīze-Soc.'!$D16)</f>
        <v>0</v>
      </c>
      <c r="AE16" s="397">
        <f>'5.DL soc.econom. analīze'!AD16*(1+'7. DL jut. analīze-Soc.'!$D16)</f>
        <v>0</v>
      </c>
      <c r="AF16" s="397">
        <f>'5.DL soc.econom. analīze'!AE16*(1+'7. DL jut. analīze-Soc.'!$D16)</f>
        <v>0</v>
      </c>
      <c r="AG16" s="397">
        <f>'5.DL soc.econom. analīze'!AF16*(1+'7. DL jut. analīze-Soc.'!$D16)</f>
        <v>0</v>
      </c>
      <c r="AH16" s="397">
        <f>'5.DL soc.econom. analīze'!AG16*(1+'7. DL jut. analīze-Soc.'!$D16)</f>
        <v>0</v>
      </c>
      <c r="AI16" s="397">
        <f>'5.DL soc.econom. analīze'!AH16*(1+'7. DL jut. analīze-Soc.'!$D16)</f>
        <v>0</v>
      </c>
      <c r="AJ16" s="397">
        <f>'5.DL soc.econom. analīze'!AI16*(1+'7. DL jut. analīze-Soc.'!$D16)</f>
        <v>0</v>
      </c>
    </row>
    <row r="17" spans="1:81" x14ac:dyDescent="0.2">
      <c r="A17" s="329" t="s">
        <v>110</v>
      </c>
      <c r="B17" s="4" t="str">
        <f>'5.DL soc.econom. analīze'!B17</f>
        <v>Ieguvums ...</v>
      </c>
      <c r="C17" s="33" t="s">
        <v>127</v>
      </c>
      <c r="D17" s="45">
        <v>0</v>
      </c>
      <c r="E17" s="334">
        <f t="shared" si="1"/>
        <v>0</v>
      </c>
      <c r="F17" s="334">
        <f t="shared" si="2"/>
        <v>0</v>
      </c>
      <c r="G17" s="397">
        <f>'5.DL soc.econom. analīze'!F17*(1+'7. DL jut. analīze-Soc.'!$D17)</f>
        <v>0</v>
      </c>
      <c r="H17" s="397">
        <f>'5.DL soc.econom. analīze'!G17*(1+'7. DL jut. analīze-Soc.'!$D17)</f>
        <v>0</v>
      </c>
      <c r="I17" s="397">
        <f>'5.DL soc.econom. analīze'!H17*(1+'7. DL jut. analīze-Soc.'!$D17)</f>
        <v>0</v>
      </c>
      <c r="J17" s="397">
        <f>'5.DL soc.econom. analīze'!I17*(1+'7. DL jut. analīze-Soc.'!$D17)</f>
        <v>0</v>
      </c>
      <c r="K17" s="397">
        <f>'5.DL soc.econom. analīze'!J17*(1+'7. DL jut. analīze-Soc.'!$D17)</f>
        <v>0</v>
      </c>
      <c r="L17" s="397">
        <f>'5.DL soc.econom. analīze'!K17*(1+'7. DL jut. analīze-Soc.'!$D17)</f>
        <v>0</v>
      </c>
      <c r="M17" s="397">
        <f>'5.DL soc.econom. analīze'!L17*(1+'7. DL jut. analīze-Soc.'!$D17)</f>
        <v>0</v>
      </c>
      <c r="N17" s="397">
        <f>'5.DL soc.econom. analīze'!M17*(1+'7. DL jut. analīze-Soc.'!$D17)</f>
        <v>0</v>
      </c>
      <c r="O17" s="397">
        <f>'5.DL soc.econom. analīze'!N17*(1+'7. DL jut. analīze-Soc.'!$D17)</f>
        <v>0</v>
      </c>
      <c r="P17" s="397">
        <f>'5.DL soc.econom. analīze'!O17*(1+'7. DL jut. analīze-Soc.'!$D17)</f>
        <v>0</v>
      </c>
      <c r="Q17" s="397">
        <f>'5.DL soc.econom. analīze'!P17*(1+'7. DL jut. analīze-Soc.'!$D17)</f>
        <v>0</v>
      </c>
      <c r="R17" s="397">
        <f>'5.DL soc.econom. analīze'!Q17*(1+'7. DL jut. analīze-Soc.'!$D17)</f>
        <v>0</v>
      </c>
      <c r="S17" s="397">
        <f>'5.DL soc.econom. analīze'!R17*(1+'7. DL jut. analīze-Soc.'!$D17)</f>
        <v>0</v>
      </c>
      <c r="T17" s="397">
        <f>'5.DL soc.econom. analīze'!S17*(1+'7. DL jut. analīze-Soc.'!$D17)</f>
        <v>0</v>
      </c>
      <c r="U17" s="397">
        <f>'5.DL soc.econom. analīze'!T17*(1+'7. DL jut. analīze-Soc.'!$D17)</f>
        <v>0</v>
      </c>
      <c r="V17" s="397">
        <f>'5.DL soc.econom. analīze'!U17*(1+'7. DL jut. analīze-Soc.'!$D17)</f>
        <v>0</v>
      </c>
      <c r="W17" s="397">
        <f>'5.DL soc.econom. analīze'!V17*(1+'7. DL jut. analīze-Soc.'!$D17)</f>
        <v>0</v>
      </c>
      <c r="X17" s="397">
        <f>'5.DL soc.econom. analīze'!W17*(1+'7. DL jut. analīze-Soc.'!$D17)</f>
        <v>0</v>
      </c>
      <c r="Y17" s="397">
        <f>'5.DL soc.econom. analīze'!X17*(1+'7. DL jut. analīze-Soc.'!$D17)</f>
        <v>0</v>
      </c>
      <c r="Z17" s="397">
        <f>'5.DL soc.econom. analīze'!Y17*(1+'7. DL jut. analīze-Soc.'!$D17)</f>
        <v>0</v>
      </c>
      <c r="AA17" s="397">
        <f>'5.DL soc.econom. analīze'!Z17*(1+'7. DL jut. analīze-Soc.'!$D17)</f>
        <v>0</v>
      </c>
      <c r="AB17" s="397">
        <f>'5.DL soc.econom. analīze'!AA17*(1+'7. DL jut. analīze-Soc.'!$D17)</f>
        <v>0</v>
      </c>
      <c r="AC17" s="397">
        <f>'5.DL soc.econom. analīze'!AB17*(1+'7. DL jut. analīze-Soc.'!$D17)</f>
        <v>0</v>
      </c>
      <c r="AD17" s="397">
        <f>'5.DL soc.econom. analīze'!AC17*(1+'7. DL jut. analīze-Soc.'!$D17)</f>
        <v>0</v>
      </c>
      <c r="AE17" s="397">
        <f>'5.DL soc.econom. analīze'!AD17*(1+'7. DL jut. analīze-Soc.'!$D17)</f>
        <v>0</v>
      </c>
      <c r="AF17" s="397">
        <f>'5.DL soc.econom. analīze'!AE17*(1+'7. DL jut. analīze-Soc.'!$D17)</f>
        <v>0</v>
      </c>
      <c r="AG17" s="397">
        <f>'5.DL soc.econom. analīze'!AF17*(1+'7. DL jut. analīze-Soc.'!$D17)</f>
        <v>0</v>
      </c>
      <c r="AH17" s="397">
        <f>'5.DL soc.econom. analīze'!AG17*(1+'7. DL jut. analīze-Soc.'!$D17)</f>
        <v>0</v>
      </c>
      <c r="AI17" s="397">
        <f>'5.DL soc.econom. analīze'!AH17*(1+'7. DL jut. analīze-Soc.'!$D17)</f>
        <v>0</v>
      </c>
      <c r="AJ17" s="397">
        <f>'5.DL soc.econom. analīze'!AI17*(1+'7. DL jut. analīze-Soc.'!$D17)</f>
        <v>0</v>
      </c>
    </row>
    <row r="18" spans="1:81" s="337" customFormat="1" x14ac:dyDescent="0.2">
      <c r="A18" s="331">
        <v>2</v>
      </c>
      <c r="B18" s="332" t="s">
        <v>241</v>
      </c>
      <c r="C18" s="333" t="s">
        <v>127</v>
      </c>
      <c r="D18" s="45">
        <v>0</v>
      </c>
      <c r="E18" s="334">
        <f t="shared" si="1"/>
        <v>0</v>
      </c>
      <c r="F18" s="334">
        <f t="shared" si="2"/>
        <v>0</v>
      </c>
      <c r="G18" s="335">
        <f>SUM(G19:G23)</f>
        <v>0</v>
      </c>
      <c r="H18" s="335">
        <f>SUM(H19:H23)</f>
        <v>0</v>
      </c>
      <c r="I18" s="335">
        <f t="shared" ref="I18:AJ18" si="3">SUM(I19:I23)</f>
        <v>0</v>
      </c>
      <c r="J18" s="335">
        <f t="shared" si="3"/>
        <v>0</v>
      </c>
      <c r="K18" s="335">
        <f t="shared" si="3"/>
        <v>0</v>
      </c>
      <c r="L18" s="335">
        <f t="shared" si="3"/>
        <v>0</v>
      </c>
      <c r="M18" s="335">
        <f t="shared" si="3"/>
        <v>0</v>
      </c>
      <c r="N18" s="335">
        <f t="shared" si="3"/>
        <v>0</v>
      </c>
      <c r="O18" s="335">
        <f t="shared" si="3"/>
        <v>0</v>
      </c>
      <c r="P18" s="335">
        <f t="shared" si="3"/>
        <v>0</v>
      </c>
      <c r="Q18" s="335">
        <f t="shared" si="3"/>
        <v>0</v>
      </c>
      <c r="R18" s="335">
        <f t="shared" si="3"/>
        <v>0</v>
      </c>
      <c r="S18" s="335">
        <f t="shared" si="3"/>
        <v>0</v>
      </c>
      <c r="T18" s="335">
        <f t="shared" si="3"/>
        <v>0</v>
      </c>
      <c r="U18" s="335">
        <f t="shared" si="3"/>
        <v>0</v>
      </c>
      <c r="V18" s="335">
        <f t="shared" si="3"/>
        <v>0</v>
      </c>
      <c r="W18" s="335">
        <f t="shared" si="3"/>
        <v>0</v>
      </c>
      <c r="X18" s="335">
        <f t="shared" si="3"/>
        <v>0</v>
      </c>
      <c r="Y18" s="335">
        <f t="shared" si="3"/>
        <v>0</v>
      </c>
      <c r="Z18" s="335">
        <f t="shared" si="3"/>
        <v>0</v>
      </c>
      <c r="AA18" s="335">
        <f t="shared" si="3"/>
        <v>0</v>
      </c>
      <c r="AB18" s="335">
        <f t="shared" si="3"/>
        <v>0</v>
      </c>
      <c r="AC18" s="335">
        <f t="shared" si="3"/>
        <v>0</v>
      </c>
      <c r="AD18" s="335">
        <f t="shared" si="3"/>
        <v>0</v>
      </c>
      <c r="AE18" s="335">
        <f t="shared" si="3"/>
        <v>0</v>
      </c>
      <c r="AF18" s="335">
        <f t="shared" si="3"/>
        <v>0</v>
      </c>
      <c r="AG18" s="335">
        <f t="shared" si="3"/>
        <v>0</v>
      </c>
      <c r="AH18" s="335">
        <f t="shared" si="3"/>
        <v>0</v>
      </c>
      <c r="AI18" s="335">
        <f t="shared" si="3"/>
        <v>0</v>
      </c>
      <c r="AJ18" s="335">
        <f t="shared" si="3"/>
        <v>0</v>
      </c>
      <c r="AK18" s="3"/>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row>
    <row r="19" spans="1:81" x14ac:dyDescent="0.2">
      <c r="A19" s="329" t="s">
        <v>188</v>
      </c>
      <c r="B19" s="4" t="str">
        <f>'5.DL soc.econom. analīze'!B19</f>
        <v>Ieguvums ...</v>
      </c>
      <c r="C19" s="33" t="s">
        <v>127</v>
      </c>
      <c r="D19" s="45">
        <v>0</v>
      </c>
      <c r="E19" s="334">
        <f t="shared" si="1"/>
        <v>0</v>
      </c>
      <c r="F19" s="334">
        <f t="shared" si="2"/>
        <v>0</v>
      </c>
      <c r="G19" s="397">
        <f>'5.DL soc.econom. analīze'!F19*(1+'7. DL jut. analīze-Soc.'!$D19)</f>
        <v>0</v>
      </c>
      <c r="H19" s="397">
        <f>'5.DL soc.econom. analīze'!G19*(1+'7. DL jut. analīze-Soc.'!$D19)</f>
        <v>0</v>
      </c>
      <c r="I19" s="397">
        <f>'5.DL soc.econom. analīze'!H19*(1+'7. DL jut. analīze-Soc.'!$D19)</f>
        <v>0</v>
      </c>
      <c r="J19" s="397">
        <f>'5.DL soc.econom. analīze'!I19*(1+'7. DL jut. analīze-Soc.'!$D19)</f>
        <v>0</v>
      </c>
      <c r="K19" s="397">
        <f>'5.DL soc.econom. analīze'!J19*(1+'7. DL jut. analīze-Soc.'!$D19)</f>
        <v>0</v>
      </c>
      <c r="L19" s="397">
        <f>'5.DL soc.econom. analīze'!K19*(1+'7. DL jut. analīze-Soc.'!$D19)</f>
        <v>0</v>
      </c>
      <c r="M19" s="397">
        <f>'5.DL soc.econom. analīze'!L19*(1+'7. DL jut. analīze-Soc.'!$D19)</f>
        <v>0</v>
      </c>
      <c r="N19" s="397">
        <f>'5.DL soc.econom. analīze'!M19*(1+'7. DL jut. analīze-Soc.'!$D19)</f>
        <v>0</v>
      </c>
      <c r="O19" s="397">
        <f>'5.DL soc.econom. analīze'!N19*(1+'7. DL jut. analīze-Soc.'!$D19)</f>
        <v>0</v>
      </c>
      <c r="P19" s="397">
        <f>'5.DL soc.econom. analīze'!O19*(1+'7. DL jut. analīze-Soc.'!$D19)</f>
        <v>0</v>
      </c>
      <c r="Q19" s="397">
        <f>'5.DL soc.econom. analīze'!P19*(1+'7. DL jut. analīze-Soc.'!$D19)</f>
        <v>0</v>
      </c>
      <c r="R19" s="397">
        <f>'5.DL soc.econom. analīze'!Q19*(1+'7. DL jut. analīze-Soc.'!$D19)</f>
        <v>0</v>
      </c>
      <c r="S19" s="397">
        <f>'5.DL soc.econom. analīze'!R19*(1+'7. DL jut. analīze-Soc.'!$D19)</f>
        <v>0</v>
      </c>
      <c r="T19" s="397">
        <f>'5.DL soc.econom. analīze'!S19*(1+'7. DL jut. analīze-Soc.'!$D19)</f>
        <v>0</v>
      </c>
      <c r="U19" s="397">
        <f>'5.DL soc.econom. analīze'!T19*(1+'7. DL jut. analīze-Soc.'!$D19)</f>
        <v>0</v>
      </c>
      <c r="V19" s="397">
        <f>'5.DL soc.econom. analīze'!U19*(1+'7. DL jut. analīze-Soc.'!$D19)</f>
        <v>0</v>
      </c>
      <c r="W19" s="397">
        <f>'5.DL soc.econom. analīze'!V19*(1+'7. DL jut. analīze-Soc.'!$D19)</f>
        <v>0</v>
      </c>
      <c r="X19" s="397">
        <f>'5.DL soc.econom. analīze'!W19*(1+'7. DL jut. analīze-Soc.'!$D19)</f>
        <v>0</v>
      </c>
      <c r="Y19" s="397">
        <f>'5.DL soc.econom. analīze'!X19*(1+'7. DL jut. analīze-Soc.'!$D19)</f>
        <v>0</v>
      </c>
      <c r="Z19" s="397">
        <f>'5.DL soc.econom. analīze'!Y19*(1+'7. DL jut. analīze-Soc.'!$D19)</f>
        <v>0</v>
      </c>
      <c r="AA19" s="397">
        <f>'5.DL soc.econom. analīze'!Z19*(1+'7. DL jut. analīze-Soc.'!$D19)</f>
        <v>0</v>
      </c>
      <c r="AB19" s="397">
        <f>'5.DL soc.econom. analīze'!AA19*(1+'7. DL jut. analīze-Soc.'!$D19)</f>
        <v>0</v>
      </c>
      <c r="AC19" s="397">
        <f>'5.DL soc.econom. analīze'!AB19*(1+'7. DL jut. analīze-Soc.'!$D19)</f>
        <v>0</v>
      </c>
      <c r="AD19" s="397">
        <f>'5.DL soc.econom. analīze'!AC19*(1+'7. DL jut. analīze-Soc.'!$D19)</f>
        <v>0</v>
      </c>
      <c r="AE19" s="397">
        <f>'5.DL soc.econom. analīze'!AD19*(1+'7. DL jut. analīze-Soc.'!$D19)</f>
        <v>0</v>
      </c>
      <c r="AF19" s="397">
        <f>'5.DL soc.econom. analīze'!AE19*(1+'7. DL jut. analīze-Soc.'!$D19)</f>
        <v>0</v>
      </c>
      <c r="AG19" s="397">
        <f>'5.DL soc.econom. analīze'!AF19*(1+'7. DL jut. analīze-Soc.'!$D19)</f>
        <v>0</v>
      </c>
      <c r="AH19" s="397">
        <f>'5.DL soc.econom. analīze'!AG19*(1+'7. DL jut. analīze-Soc.'!$D19)</f>
        <v>0</v>
      </c>
      <c r="AI19" s="397">
        <f>'5.DL soc.econom. analīze'!AH19*(1+'7. DL jut. analīze-Soc.'!$D19)</f>
        <v>0</v>
      </c>
      <c r="AJ19" s="397">
        <f>'5.DL soc.econom. analīze'!AI19*(1+'7. DL jut. analīze-Soc.'!$D19)</f>
        <v>0</v>
      </c>
    </row>
    <row r="20" spans="1:81" x14ac:dyDescent="0.2">
      <c r="A20" s="329" t="s">
        <v>189</v>
      </c>
      <c r="B20" s="4" t="str">
        <f>'5.DL soc.econom. analīze'!B20</f>
        <v>Ieguvums ...</v>
      </c>
      <c r="C20" s="33" t="s">
        <v>127</v>
      </c>
      <c r="D20" s="45">
        <v>0</v>
      </c>
      <c r="E20" s="334">
        <f t="shared" si="1"/>
        <v>0</v>
      </c>
      <c r="F20" s="334">
        <f t="shared" si="2"/>
        <v>0</v>
      </c>
      <c r="G20" s="397">
        <f>'5.DL soc.econom. analīze'!F20*(1+'7. DL jut. analīze-Soc.'!$D20)</f>
        <v>0</v>
      </c>
      <c r="H20" s="397">
        <f>'5.DL soc.econom. analīze'!G20*(1+'7. DL jut. analīze-Soc.'!$D20)</f>
        <v>0</v>
      </c>
      <c r="I20" s="397">
        <f>'5.DL soc.econom. analīze'!H20*(1+'7. DL jut. analīze-Soc.'!$D20)</f>
        <v>0</v>
      </c>
      <c r="J20" s="397">
        <f>'5.DL soc.econom. analīze'!I20*(1+'7. DL jut. analīze-Soc.'!$D20)</f>
        <v>0</v>
      </c>
      <c r="K20" s="397">
        <f>'5.DL soc.econom. analīze'!J20*(1+'7. DL jut. analīze-Soc.'!$D20)</f>
        <v>0</v>
      </c>
      <c r="L20" s="397">
        <f>'5.DL soc.econom. analīze'!K20*(1+'7. DL jut. analīze-Soc.'!$D20)</f>
        <v>0</v>
      </c>
      <c r="M20" s="397">
        <f>'5.DL soc.econom. analīze'!L20*(1+'7. DL jut. analīze-Soc.'!$D20)</f>
        <v>0</v>
      </c>
      <c r="N20" s="397">
        <f>'5.DL soc.econom. analīze'!M20*(1+'7. DL jut. analīze-Soc.'!$D20)</f>
        <v>0</v>
      </c>
      <c r="O20" s="397">
        <f>'5.DL soc.econom. analīze'!N20*(1+'7. DL jut. analīze-Soc.'!$D20)</f>
        <v>0</v>
      </c>
      <c r="P20" s="397">
        <f>'5.DL soc.econom. analīze'!O20*(1+'7. DL jut. analīze-Soc.'!$D20)</f>
        <v>0</v>
      </c>
      <c r="Q20" s="397">
        <f>'5.DL soc.econom. analīze'!P20*(1+'7. DL jut. analīze-Soc.'!$D20)</f>
        <v>0</v>
      </c>
      <c r="R20" s="397">
        <f>'5.DL soc.econom. analīze'!Q20*(1+'7. DL jut. analīze-Soc.'!$D20)</f>
        <v>0</v>
      </c>
      <c r="S20" s="397">
        <f>'5.DL soc.econom. analīze'!R20*(1+'7. DL jut. analīze-Soc.'!$D20)</f>
        <v>0</v>
      </c>
      <c r="T20" s="397">
        <f>'5.DL soc.econom. analīze'!S20*(1+'7. DL jut. analīze-Soc.'!$D20)</f>
        <v>0</v>
      </c>
      <c r="U20" s="397">
        <f>'5.DL soc.econom. analīze'!T20*(1+'7. DL jut. analīze-Soc.'!$D20)</f>
        <v>0</v>
      </c>
      <c r="V20" s="397">
        <f>'5.DL soc.econom. analīze'!U20*(1+'7. DL jut. analīze-Soc.'!$D20)</f>
        <v>0</v>
      </c>
      <c r="W20" s="397">
        <f>'5.DL soc.econom. analīze'!V20*(1+'7. DL jut. analīze-Soc.'!$D20)</f>
        <v>0</v>
      </c>
      <c r="X20" s="397">
        <f>'5.DL soc.econom. analīze'!W20*(1+'7. DL jut. analīze-Soc.'!$D20)</f>
        <v>0</v>
      </c>
      <c r="Y20" s="397">
        <f>'5.DL soc.econom. analīze'!X20*(1+'7. DL jut. analīze-Soc.'!$D20)</f>
        <v>0</v>
      </c>
      <c r="Z20" s="397">
        <f>'5.DL soc.econom. analīze'!Y20*(1+'7. DL jut. analīze-Soc.'!$D20)</f>
        <v>0</v>
      </c>
      <c r="AA20" s="397">
        <f>'5.DL soc.econom. analīze'!Z20*(1+'7. DL jut. analīze-Soc.'!$D20)</f>
        <v>0</v>
      </c>
      <c r="AB20" s="397">
        <f>'5.DL soc.econom. analīze'!AA20*(1+'7. DL jut. analīze-Soc.'!$D20)</f>
        <v>0</v>
      </c>
      <c r="AC20" s="397">
        <f>'5.DL soc.econom. analīze'!AB20*(1+'7. DL jut. analīze-Soc.'!$D20)</f>
        <v>0</v>
      </c>
      <c r="AD20" s="397">
        <f>'5.DL soc.econom. analīze'!AC20*(1+'7. DL jut. analīze-Soc.'!$D20)</f>
        <v>0</v>
      </c>
      <c r="AE20" s="397">
        <f>'5.DL soc.econom. analīze'!AD20*(1+'7. DL jut. analīze-Soc.'!$D20)</f>
        <v>0</v>
      </c>
      <c r="AF20" s="397">
        <f>'5.DL soc.econom. analīze'!AE20*(1+'7. DL jut. analīze-Soc.'!$D20)</f>
        <v>0</v>
      </c>
      <c r="AG20" s="397">
        <f>'5.DL soc.econom. analīze'!AF20*(1+'7. DL jut. analīze-Soc.'!$D20)</f>
        <v>0</v>
      </c>
      <c r="AH20" s="397">
        <f>'5.DL soc.econom. analīze'!AG20*(1+'7. DL jut. analīze-Soc.'!$D20)</f>
        <v>0</v>
      </c>
      <c r="AI20" s="397">
        <f>'5.DL soc.econom. analīze'!AH20*(1+'7. DL jut. analīze-Soc.'!$D20)</f>
        <v>0</v>
      </c>
      <c r="AJ20" s="397">
        <f>'5.DL soc.econom. analīze'!AI20*(1+'7. DL jut. analīze-Soc.'!$D20)</f>
        <v>0</v>
      </c>
    </row>
    <row r="21" spans="1:81" x14ac:dyDescent="0.2">
      <c r="A21" s="329" t="s">
        <v>190</v>
      </c>
      <c r="B21" s="4" t="str">
        <f>'5.DL soc.econom. analīze'!B21</f>
        <v>Ieguvums ...</v>
      </c>
      <c r="C21" s="33" t="s">
        <v>127</v>
      </c>
      <c r="D21" s="45">
        <v>0</v>
      </c>
      <c r="E21" s="334">
        <f t="shared" si="1"/>
        <v>0</v>
      </c>
      <c r="F21" s="334">
        <f t="shared" si="2"/>
        <v>0</v>
      </c>
      <c r="G21" s="397">
        <f>'5.DL soc.econom. analīze'!F21*(1+'7. DL jut. analīze-Soc.'!$D21)</f>
        <v>0</v>
      </c>
      <c r="H21" s="397">
        <f>'5.DL soc.econom. analīze'!G21*(1+'7. DL jut. analīze-Soc.'!$D21)</f>
        <v>0</v>
      </c>
      <c r="I21" s="397">
        <f>'5.DL soc.econom. analīze'!H21*(1+'7. DL jut. analīze-Soc.'!$D21)</f>
        <v>0</v>
      </c>
      <c r="J21" s="397">
        <f>'5.DL soc.econom. analīze'!I21*(1+'7. DL jut. analīze-Soc.'!$D21)</f>
        <v>0</v>
      </c>
      <c r="K21" s="397">
        <f>'5.DL soc.econom. analīze'!J21*(1+'7. DL jut. analīze-Soc.'!$D21)</f>
        <v>0</v>
      </c>
      <c r="L21" s="397">
        <f>'5.DL soc.econom. analīze'!K21*(1+'7. DL jut. analīze-Soc.'!$D21)</f>
        <v>0</v>
      </c>
      <c r="M21" s="397">
        <f>'5.DL soc.econom. analīze'!L21*(1+'7. DL jut. analīze-Soc.'!$D21)</f>
        <v>0</v>
      </c>
      <c r="N21" s="397">
        <f>'5.DL soc.econom. analīze'!M21*(1+'7. DL jut. analīze-Soc.'!$D21)</f>
        <v>0</v>
      </c>
      <c r="O21" s="397">
        <f>'5.DL soc.econom. analīze'!N21*(1+'7. DL jut. analīze-Soc.'!$D21)</f>
        <v>0</v>
      </c>
      <c r="P21" s="397">
        <f>'5.DL soc.econom. analīze'!O21*(1+'7. DL jut. analīze-Soc.'!$D21)</f>
        <v>0</v>
      </c>
      <c r="Q21" s="397">
        <f>'5.DL soc.econom. analīze'!P21*(1+'7. DL jut. analīze-Soc.'!$D21)</f>
        <v>0</v>
      </c>
      <c r="R21" s="397">
        <f>'5.DL soc.econom. analīze'!Q21*(1+'7. DL jut. analīze-Soc.'!$D21)</f>
        <v>0</v>
      </c>
      <c r="S21" s="397">
        <f>'5.DL soc.econom. analīze'!R21*(1+'7. DL jut. analīze-Soc.'!$D21)</f>
        <v>0</v>
      </c>
      <c r="T21" s="397">
        <f>'5.DL soc.econom. analīze'!S21*(1+'7. DL jut. analīze-Soc.'!$D21)</f>
        <v>0</v>
      </c>
      <c r="U21" s="397">
        <f>'5.DL soc.econom. analīze'!T21*(1+'7. DL jut. analīze-Soc.'!$D21)</f>
        <v>0</v>
      </c>
      <c r="V21" s="397">
        <f>'5.DL soc.econom. analīze'!U21*(1+'7. DL jut. analīze-Soc.'!$D21)</f>
        <v>0</v>
      </c>
      <c r="W21" s="397">
        <f>'5.DL soc.econom. analīze'!V21*(1+'7. DL jut. analīze-Soc.'!$D21)</f>
        <v>0</v>
      </c>
      <c r="X21" s="397">
        <f>'5.DL soc.econom. analīze'!W21*(1+'7. DL jut. analīze-Soc.'!$D21)</f>
        <v>0</v>
      </c>
      <c r="Y21" s="397">
        <f>'5.DL soc.econom. analīze'!X21*(1+'7. DL jut. analīze-Soc.'!$D21)</f>
        <v>0</v>
      </c>
      <c r="Z21" s="397">
        <f>'5.DL soc.econom. analīze'!Y21*(1+'7. DL jut. analīze-Soc.'!$D21)</f>
        <v>0</v>
      </c>
      <c r="AA21" s="397">
        <f>'5.DL soc.econom. analīze'!Z21*(1+'7. DL jut. analīze-Soc.'!$D21)</f>
        <v>0</v>
      </c>
      <c r="AB21" s="397">
        <f>'5.DL soc.econom. analīze'!AA21*(1+'7. DL jut. analīze-Soc.'!$D21)</f>
        <v>0</v>
      </c>
      <c r="AC21" s="397">
        <f>'5.DL soc.econom. analīze'!AB21*(1+'7. DL jut. analīze-Soc.'!$D21)</f>
        <v>0</v>
      </c>
      <c r="AD21" s="397">
        <f>'5.DL soc.econom. analīze'!AC21*(1+'7. DL jut. analīze-Soc.'!$D21)</f>
        <v>0</v>
      </c>
      <c r="AE21" s="397">
        <f>'5.DL soc.econom. analīze'!AD21*(1+'7. DL jut. analīze-Soc.'!$D21)</f>
        <v>0</v>
      </c>
      <c r="AF21" s="397">
        <f>'5.DL soc.econom. analīze'!AE21*(1+'7. DL jut. analīze-Soc.'!$D21)</f>
        <v>0</v>
      </c>
      <c r="AG21" s="397">
        <f>'5.DL soc.econom. analīze'!AF21*(1+'7. DL jut. analīze-Soc.'!$D21)</f>
        <v>0</v>
      </c>
      <c r="AH21" s="397">
        <f>'5.DL soc.econom. analīze'!AG21*(1+'7. DL jut. analīze-Soc.'!$D21)</f>
        <v>0</v>
      </c>
      <c r="AI21" s="397">
        <f>'5.DL soc.econom. analīze'!AH21*(1+'7. DL jut. analīze-Soc.'!$D21)</f>
        <v>0</v>
      </c>
      <c r="AJ21" s="397">
        <f>'5.DL soc.econom. analīze'!AI21*(1+'7. DL jut. analīze-Soc.'!$D21)</f>
        <v>0</v>
      </c>
    </row>
    <row r="22" spans="1:81" x14ac:dyDescent="0.2">
      <c r="A22" s="329" t="s">
        <v>191</v>
      </c>
      <c r="B22" s="4" t="str">
        <f>'5.DL soc.econom. analīze'!B22</f>
        <v>Ieguvums ...</v>
      </c>
      <c r="C22" s="33" t="s">
        <v>127</v>
      </c>
      <c r="D22" s="45">
        <v>0</v>
      </c>
      <c r="E22" s="334">
        <f t="shared" si="1"/>
        <v>0</v>
      </c>
      <c r="F22" s="334">
        <f t="shared" si="2"/>
        <v>0</v>
      </c>
      <c r="G22" s="397">
        <f>'5.DL soc.econom. analīze'!F22*(1+'7. DL jut. analīze-Soc.'!$D22)</f>
        <v>0</v>
      </c>
      <c r="H22" s="397">
        <f>'5.DL soc.econom. analīze'!G22*(1+'7. DL jut. analīze-Soc.'!$D22)</f>
        <v>0</v>
      </c>
      <c r="I22" s="397">
        <f>'5.DL soc.econom. analīze'!H22*(1+'7. DL jut. analīze-Soc.'!$D22)</f>
        <v>0</v>
      </c>
      <c r="J22" s="397">
        <f>'5.DL soc.econom. analīze'!I22*(1+'7. DL jut. analīze-Soc.'!$D22)</f>
        <v>0</v>
      </c>
      <c r="K22" s="397">
        <f>'5.DL soc.econom. analīze'!J22*(1+'7. DL jut. analīze-Soc.'!$D22)</f>
        <v>0</v>
      </c>
      <c r="L22" s="397">
        <f>'5.DL soc.econom. analīze'!K22*(1+'7. DL jut. analīze-Soc.'!$D22)</f>
        <v>0</v>
      </c>
      <c r="M22" s="397">
        <f>'5.DL soc.econom. analīze'!L22*(1+'7. DL jut. analīze-Soc.'!$D22)</f>
        <v>0</v>
      </c>
      <c r="N22" s="397">
        <f>'5.DL soc.econom. analīze'!M22*(1+'7. DL jut. analīze-Soc.'!$D22)</f>
        <v>0</v>
      </c>
      <c r="O22" s="397">
        <f>'5.DL soc.econom. analīze'!N22*(1+'7. DL jut. analīze-Soc.'!$D22)</f>
        <v>0</v>
      </c>
      <c r="P22" s="397">
        <f>'5.DL soc.econom. analīze'!O22*(1+'7. DL jut. analīze-Soc.'!$D22)</f>
        <v>0</v>
      </c>
      <c r="Q22" s="397">
        <f>'5.DL soc.econom. analīze'!P22*(1+'7. DL jut. analīze-Soc.'!$D22)</f>
        <v>0</v>
      </c>
      <c r="R22" s="397">
        <f>'5.DL soc.econom. analīze'!Q22*(1+'7. DL jut. analīze-Soc.'!$D22)</f>
        <v>0</v>
      </c>
      <c r="S22" s="397">
        <f>'5.DL soc.econom. analīze'!R22*(1+'7. DL jut. analīze-Soc.'!$D22)</f>
        <v>0</v>
      </c>
      <c r="T22" s="397">
        <f>'5.DL soc.econom. analīze'!S22*(1+'7. DL jut. analīze-Soc.'!$D22)</f>
        <v>0</v>
      </c>
      <c r="U22" s="397">
        <f>'5.DL soc.econom. analīze'!T22*(1+'7. DL jut. analīze-Soc.'!$D22)</f>
        <v>0</v>
      </c>
      <c r="V22" s="397">
        <f>'5.DL soc.econom. analīze'!U22*(1+'7. DL jut. analīze-Soc.'!$D22)</f>
        <v>0</v>
      </c>
      <c r="W22" s="397">
        <f>'5.DL soc.econom. analīze'!V22*(1+'7. DL jut. analīze-Soc.'!$D22)</f>
        <v>0</v>
      </c>
      <c r="X22" s="397">
        <f>'5.DL soc.econom. analīze'!W22*(1+'7. DL jut. analīze-Soc.'!$D22)</f>
        <v>0</v>
      </c>
      <c r="Y22" s="397">
        <f>'5.DL soc.econom. analīze'!X22*(1+'7. DL jut. analīze-Soc.'!$D22)</f>
        <v>0</v>
      </c>
      <c r="Z22" s="397">
        <f>'5.DL soc.econom. analīze'!Y22*(1+'7. DL jut. analīze-Soc.'!$D22)</f>
        <v>0</v>
      </c>
      <c r="AA22" s="397">
        <f>'5.DL soc.econom. analīze'!Z22*(1+'7. DL jut. analīze-Soc.'!$D22)</f>
        <v>0</v>
      </c>
      <c r="AB22" s="397">
        <f>'5.DL soc.econom. analīze'!AA22*(1+'7. DL jut. analīze-Soc.'!$D22)</f>
        <v>0</v>
      </c>
      <c r="AC22" s="397">
        <f>'5.DL soc.econom. analīze'!AB22*(1+'7. DL jut. analīze-Soc.'!$D22)</f>
        <v>0</v>
      </c>
      <c r="AD22" s="397">
        <f>'5.DL soc.econom. analīze'!AC22*(1+'7. DL jut. analīze-Soc.'!$D22)</f>
        <v>0</v>
      </c>
      <c r="AE22" s="397">
        <f>'5.DL soc.econom. analīze'!AD22*(1+'7. DL jut. analīze-Soc.'!$D22)</f>
        <v>0</v>
      </c>
      <c r="AF22" s="397">
        <f>'5.DL soc.econom. analīze'!AE22*(1+'7. DL jut. analīze-Soc.'!$D22)</f>
        <v>0</v>
      </c>
      <c r="AG22" s="397">
        <f>'5.DL soc.econom. analīze'!AF22*(1+'7. DL jut. analīze-Soc.'!$D22)</f>
        <v>0</v>
      </c>
      <c r="AH22" s="397">
        <f>'5.DL soc.econom. analīze'!AG22*(1+'7. DL jut. analīze-Soc.'!$D22)</f>
        <v>0</v>
      </c>
      <c r="AI22" s="397">
        <f>'5.DL soc.econom. analīze'!AH22*(1+'7. DL jut. analīze-Soc.'!$D22)</f>
        <v>0</v>
      </c>
      <c r="AJ22" s="397">
        <f>'5.DL soc.econom. analīze'!AI22*(1+'7. DL jut. analīze-Soc.'!$D22)</f>
        <v>0</v>
      </c>
    </row>
    <row r="23" spans="1:81" x14ac:dyDescent="0.2">
      <c r="A23" s="329" t="s">
        <v>192</v>
      </c>
      <c r="B23" s="4" t="str">
        <f>'5.DL soc.econom. analīze'!B23</f>
        <v>Ieguvums ...</v>
      </c>
      <c r="C23" s="33" t="s">
        <v>127</v>
      </c>
      <c r="D23" s="45">
        <v>0</v>
      </c>
      <c r="E23" s="334">
        <f t="shared" si="1"/>
        <v>0</v>
      </c>
      <c r="F23" s="334">
        <f t="shared" si="2"/>
        <v>0</v>
      </c>
      <c r="G23" s="397">
        <f>'5.DL soc.econom. analīze'!F23*(1+'7. DL jut. analīze-Soc.'!$D23)</f>
        <v>0</v>
      </c>
      <c r="H23" s="397">
        <f>'5.DL soc.econom. analīze'!G23*(1+'7. DL jut. analīze-Soc.'!$D23)</f>
        <v>0</v>
      </c>
      <c r="I23" s="397">
        <f>'5.DL soc.econom. analīze'!H23*(1+'7. DL jut. analīze-Soc.'!$D23)</f>
        <v>0</v>
      </c>
      <c r="J23" s="397">
        <f>'5.DL soc.econom. analīze'!I23*(1+'7. DL jut. analīze-Soc.'!$D23)</f>
        <v>0</v>
      </c>
      <c r="K23" s="397">
        <f>'5.DL soc.econom. analīze'!J23*(1+'7. DL jut. analīze-Soc.'!$D23)</f>
        <v>0</v>
      </c>
      <c r="L23" s="397">
        <f>'5.DL soc.econom. analīze'!K23*(1+'7. DL jut. analīze-Soc.'!$D23)</f>
        <v>0</v>
      </c>
      <c r="M23" s="397">
        <f>'5.DL soc.econom. analīze'!L23*(1+'7. DL jut. analīze-Soc.'!$D23)</f>
        <v>0</v>
      </c>
      <c r="N23" s="397">
        <f>'5.DL soc.econom. analīze'!M23*(1+'7. DL jut. analīze-Soc.'!$D23)</f>
        <v>0</v>
      </c>
      <c r="O23" s="397">
        <f>'5.DL soc.econom. analīze'!N23*(1+'7. DL jut. analīze-Soc.'!$D23)</f>
        <v>0</v>
      </c>
      <c r="P23" s="397">
        <f>'5.DL soc.econom. analīze'!O23*(1+'7. DL jut. analīze-Soc.'!$D23)</f>
        <v>0</v>
      </c>
      <c r="Q23" s="397">
        <f>'5.DL soc.econom. analīze'!P23*(1+'7. DL jut. analīze-Soc.'!$D23)</f>
        <v>0</v>
      </c>
      <c r="R23" s="397">
        <f>'5.DL soc.econom. analīze'!Q23*(1+'7. DL jut. analīze-Soc.'!$D23)</f>
        <v>0</v>
      </c>
      <c r="S23" s="397">
        <f>'5.DL soc.econom. analīze'!R23*(1+'7. DL jut. analīze-Soc.'!$D23)</f>
        <v>0</v>
      </c>
      <c r="T23" s="397">
        <f>'5.DL soc.econom. analīze'!S23*(1+'7. DL jut. analīze-Soc.'!$D23)</f>
        <v>0</v>
      </c>
      <c r="U23" s="397">
        <f>'5.DL soc.econom. analīze'!T23*(1+'7. DL jut. analīze-Soc.'!$D23)</f>
        <v>0</v>
      </c>
      <c r="V23" s="397">
        <f>'5.DL soc.econom. analīze'!U23*(1+'7. DL jut. analīze-Soc.'!$D23)</f>
        <v>0</v>
      </c>
      <c r="W23" s="397">
        <f>'5.DL soc.econom. analīze'!V23*(1+'7. DL jut. analīze-Soc.'!$D23)</f>
        <v>0</v>
      </c>
      <c r="X23" s="397">
        <f>'5.DL soc.econom. analīze'!W23*(1+'7. DL jut. analīze-Soc.'!$D23)</f>
        <v>0</v>
      </c>
      <c r="Y23" s="397">
        <f>'5.DL soc.econom. analīze'!X23*(1+'7. DL jut. analīze-Soc.'!$D23)</f>
        <v>0</v>
      </c>
      <c r="Z23" s="397">
        <f>'5.DL soc.econom. analīze'!Y23*(1+'7. DL jut. analīze-Soc.'!$D23)</f>
        <v>0</v>
      </c>
      <c r="AA23" s="397">
        <f>'5.DL soc.econom. analīze'!Z23*(1+'7. DL jut. analīze-Soc.'!$D23)</f>
        <v>0</v>
      </c>
      <c r="AB23" s="397">
        <f>'5.DL soc.econom. analīze'!AA23*(1+'7. DL jut. analīze-Soc.'!$D23)</f>
        <v>0</v>
      </c>
      <c r="AC23" s="397">
        <f>'5.DL soc.econom. analīze'!AB23*(1+'7. DL jut. analīze-Soc.'!$D23)</f>
        <v>0</v>
      </c>
      <c r="AD23" s="397">
        <f>'5.DL soc.econom. analīze'!AC23*(1+'7. DL jut. analīze-Soc.'!$D23)</f>
        <v>0</v>
      </c>
      <c r="AE23" s="397">
        <f>'5.DL soc.econom. analīze'!AD23*(1+'7. DL jut. analīze-Soc.'!$D23)</f>
        <v>0</v>
      </c>
      <c r="AF23" s="397">
        <f>'5.DL soc.econom. analīze'!AE23*(1+'7. DL jut. analīze-Soc.'!$D23)</f>
        <v>0</v>
      </c>
      <c r="AG23" s="397">
        <f>'5.DL soc.econom. analīze'!AF23*(1+'7. DL jut. analīze-Soc.'!$D23)</f>
        <v>0</v>
      </c>
      <c r="AH23" s="397">
        <f>'5.DL soc.econom. analīze'!AG23*(1+'7. DL jut. analīze-Soc.'!$D23)</f>
        <v>0</v>
      </c>
      <c r="AI23" s="397">
        <f>'5.DL soc.econom. analīze'!AH23*(1+'7. DL jut. analīze-Soc.'!$D23)</f>
        <v>0</v>
      </c>
      <c r="AJ23" s="397">
        <f>'5.DL soc.econom. analīze'!AI23*(1+'7. DL jut. analīze-Soc.'!$D23)</f>
        <v>0</v>
      </c>
    </row>
    <row r="24" spans="1:81" s="337" customFormat="1" x14ac:dyDescent="0.2">
      <c r="A24" s="331">
        <v>3</v>
      </c>
      <c r="B24" s="398" t="s">
        <v>242</v>
      </c>
      <c r="C24" s="333" t="s">
        <v>127</v>
      </c>
      <c r="D24" s="45">
        <v>0</v>
      </c>
      <c r="E24" s="334">
        <f t="shared" si="1"/>
        <v>0</v>
      </c>
      <c r="F24" s="334">
        <f t="shared" si="2"/>
        <v>0</v>
      </c>
      <c r="G24" s="335">
        <f>SUM(G25:G33)</f>
        <v>0</v>
      </c>
      <c r="H24" s="335">
        <f>SUM(H25:H33)</f>
        <v>0</v>
      </c>
      <c r="I24" s="335">
        <f t="shared" ref="I24:AJ24" si="4">SUM(I25:I33)</f>
        <v>0</v>
      </c>
      <c r="J24" s="335">
        <f t="shared" si="4"/>
        <v>0</v>
      </c>
      <c r="K24" s="335">
        <f t="shared" si="4"/>
        <v>0</v>
      </c>
      <c r="L24" s="335">
        <f t="shared" si="4"/>
        <v>0</v>
      </c>
      <c r="M24" s="335">
        <f t="shared" si="4"/>
        <v>0</v>
      </c>
      <c r="N24" s="335">
        <f t="shared" si="4"/>
        <v>0</v>
      </c>
      <c r="O24" s="335">
        <f>SUM(O25:O33)</f>
        <v>0</v>
      </c>
      <c r="P24" s="335">
        <f t="shared" si="4"/>
        <v>0</v>
      </c>
      <c r="Q24" s="335">
        <f t="shared" si="4"/>
        <v>0</v>
      </c>
      <c r="R24" s="335">
        <f t="shared" si="4"/>
        <v>0</v>
      </c>
      <c r="S24" s="335">
        <f t="shared" si="4"/>
        <v>0</v>
      </c>
      <c r="T24" s="335">
        <f t="shared" si="4"/>
        <v>0</v>
      </c>
      <c r="U24" s="335">
        <f t="shared" si="4"/>
        <v>0</v>
      </c>
      <c r="V24" s="335">
        <f t="shared" si="4"/>
        <v>0</v>
      </c>
      <c r="W24" s="335">
        <f t="shared" si="4"/>
        <v>0</v>
      </c>
      <c r="X24" s="335">
        <f t="shared" si="4"/>
        <v>0</v>
      </c>
      <c r="Y24" s="335">
        <f t="shared" si="4"/>
        <v>0</v>
      </c>
      <c r="Z24" s="335">
        <f t="shared" si="4"/>
        <v>0</v>
      </c>
      <c r="AA24" s="335">
        <f t="shared" si="4"/>
        <v>0</v>
      </c>
      <c r="AB24" s="335">
        <f t="shared" si="4"/>
        <v>0</v>
      </c>
      <c r="AC24" s="335">
        <f t="shared" si="4"/>
        <v>0</v>
      </c>
      <c r="AD24" s="335">
        <f t="shared" si="4"/>
        <v>0</v>
      </c>
      <c r="AE24" s="335">
        <f t="shared" si="4"/>
        <v>0</v>
      </c>
      <c r="AF24" s="335">
        <f t="shared" si="4"/>
        <v>0</v>
      </c>
      <c r="AG24" s="335">
        <f t="shared" si="4"/>
        <v>0</v>
      </c>
      <c r="AH24" s="335">
        <f t="shared" si="4"/>
        <v>0</v>
      </c>
      <c r="AI24" s="335">
        <f t="shared" si="4"/>
        <v>0</v>
      </c>
      <c r="AJ24" s="335">
        <f t="shared" si="4"/>
        <v>0</v>
      </c>
      <c r="AK24" s="3"/>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row>
    <row r="25" spans="1:81" x14ac:dyDescent="0.2">
      <c r="A25" s="329" t="s">
        <v>203</v>
      </c>
      <c r="B25" s="4" t="str">
        <f>'5.DL soc.econom. analīze'!B25</f>
        <v>Zaudējumi...</v>
      </c>
      <c r="C25" s="33" t="s">
        <v>127</v>
      </c>
      <c r="D25" s="45">
        <v>0</v>
      </c>
      <c r="E25" s="334">
        <f t="shared" si="1"/>
        <v>0</v>
      </c>
      <c r="F25" s="334">
        <f t="shared" si="2"/>
        <v>0</v>
      </c>
      <c r="G25" s="397">
        <f>'5.DL soc.econom. analīze'!F25*(1+'7. DL jut. analīze-Soc.'!$D25)</f>
        <v>0</v>
      </c>
      <c r="H25" s="397">
        <f>'5.DL soc.econom. analīze'!G25*(1+'7. DL jut. analīze-Soc.'!$D25)</f>
        <v>0</v>
      </c>
      <c r="I25" s="397">
        <f>'5.DL soc.econom. analīze'!H25*(1+'7. DL jut. analīze-Soc.'!$D25)</f>
        <v>0</v>
      </c>
      <c r="J25" s="397">
        <f>'5.DL soc.econom. analīze'!I25*(1+'7. DL jut. analīze-Soc.'!$D25)</f>
        <v>0</v>
      </c>
      <c r="K25" s="397">
        <f>'5.DL soc.econom. analīze'!J25*(1+'7. DL jut. analīze-Soc.'!$D25)</f>
        <v>0</v>
      </c>
      <c r="L25" s="397">
        <f>'5.DL soc.econom. analīze'!K25*(1+'7. DL jut. analīze-Soc.'!$D25)</f>
        <v>0</v>
      </c>
      <c r="M25" s="397">
        <f>'5.DL soc.econom. analīze'!L25*(1+'7. DL jut. analīze-Soc.'!$D25)</f>
        <v>0</v>
      </c>
      <c r="N25" s="397">
        <f>'5.DL soc.econom. analīze'!M25*(1+'7. DL jut. analīze-Soc.'!$D25)</f>
        <v>0</v>
      </c>
      <c r="O25" s="397">
        <f>'5.DL soc.econom. analīze'!N25*(1+'7. DL jut. analīze-Soc.'!$D25)</f>
        <v>0</v>
      </c>
      <c r="P25" s="397">
        <f>'5.DL soc.econom. analīze'!O25*(1+'7. DL jut. analīze-Soc.'!$D25)</f>
        <v>0</v>
      </c>
      <c r="Q25" s="397">
        <f>'5.DL soc.econom. analīze'!P25*(1+'7. DL jut. analīze-Soc.'!$D25)</f>
        <v>0</v>
      </c>
      <c r="R25" s="397">
        <f>'5.DL soc.econom. analīze'!Q25*(1+'7. DL jut. analīze-Soc.'!$D25)</f>
        <v>0</v>
      </c>
      <c r="S25" s="397">
        <f>'5.DL soc.econom. analīze'!R25*(1+'7. DL jut. analīze-Soc.'!$D25)</f>
        <v>0</v>
      </c>
      <c r="T25" s="397">
        <f>'5.DL soc.econom. analīze'!S25*(1+'7. DL jut. analīze-Soc.'!$D25)</f>
        <v>0</v>
      </c>
      <c r="U25" s="397">
        <f>'5.DL soc.econom. analīze'!T25*(1+'7. DL jut. analīze-Soc.'!$D25)</f>
        <v>0</v>
      </c>
      <c r="V25" s="397">
        <f>'5.DL soc.econom. analīze'!U25*(1+'7. DL jut. analīze-Soc.'!$D25)</f>
        <v>0</v>
      </c>
      <c r="W25" s="397">
        <f>'5.DL soc.econom. analīze'!V25*(1+'7. DL jut. analīze-Soc.'!$D25)</f>
        <v>0</v>
      </c>
      <c r="X25" s="397">
        <f>'5.DL soc.econom. analīze'!W25*(1+'7. DL jut. analīze-Soc.'!$D25)</f>
        <v>0</v>
      </c>
      <c r="Y25" s="397">
        <f>'5.DL soc.econom. analīze'!X25*(1+'7. DL jut. analīze-Soc.'!$D25)</f>
        <v>0</v>
      </c>
      <c r="Z25" s="397">
        <f>'5.DL soc.econom. analīze'!Y25*(1+'7. DL jut. analīze-Soc.'!$D25)</f>
        <v>0</v>
      </c>
      <c r="AA25" s="397">
        <f>'5.DL soc.econom. analīze'!Z25*(1+'7. DL jut. analīze-Soc.'!$D25)</f>
        <v>0</v>
      </c>
      <c r="AB25" s="397">
        <f>'5.DL soc.econom. analīze'!AA25*(1+'7. DL jut. analīze-Soc.'!$D25)</f>
        <v>0</v>
      </c>
      <c r="AC25" s="397">
        <f>'5.DL soc.econom. analīze'!AB25*(1+'7. DL jut. analīze-Soc.'!$D25)</f>
        <v>0</v>
      </c>
      <c r="AD25" s="397">
        <f>'5.DL soc.econom. analīze'!AC25*(1+'7. DL jut. analīze-Soc.'!$D25)</f>
        <v>0</v>
      </c>
      <c r="AE25" s="397">
        <f>'5.DL soc.econom. analīze'!AD25*(1+'7. DL jut. analīze-Soc.'!$D25)</f>
        <v>0</v>
      </c>
      <c r="AF25" s="397">
        <f>'5.DL soc.econom. analīze'!AE25*(1+'7. DL jut. analīze-Soc.'!$D25)</f>
        <v>0</v>
      </c>
      <c r="AG25" s="397">
        <f>'5.DL soc.econom. analīze'!AF25*(1+'7. DL jut. analīze-Soc.'!$D25)</f>
        <v>0</v>
      </c>
      <c r="AH25" s="397">
        <f>'5.DL soc.econom. analīze'!AG25*(1+'7. DL jut. analīze-Soc.'!$D25)</f>
        <v>0</v>
      </c>
      <c r="AI25" s="397">
        <f>'5.DL soc.econom. analīze'!AH25*(1+'7. DL jut. analīze-Soc.'!$D25)</f>
        <v>0</v>
      </c>
      <c r="AJ25" s="397">
        <f>'5.DL soc.econom. analīze'!AI25*(1+'7. DL jut. analīze-Soc.'!$D25)</f>
        <v>0</v>
      </c>
    </row>
    <row r="26" spans="1:81" x14ac:dyDescent="0.2">
      <c r="A26" s="329" t="s">
        <v>209</v>
      </c>
      <c r="B26" s="4" t="str">
        <f>'5.DL soc.econom. analīze'!B26</f>
        <v>Zaudējumi...</v>
      </c>
      <c r="C26" s="33" t="s">
        <v>127</v>
      </c>
      <c r="D26" s="45">
        <v>0</v>
      </c>
      <c r="E26" s="334">
        <f t="shared" si="1"/>
        <v>0</v>
      </c>
      <c r="F26" s="334">
        <f t="shared" si="2"/>
        <v>0</v>
      </c>
      <c r="G26" s="397">
        <f>'5.DL soc.econom. analīze'!F26*(1+'7. DL jut. analīze-Soc.'!$D26)</f>
        <v>0</v>
      </c>
      <c r="H26" s="397">
        <f>'5.DL soc.econom. analīze'!G26*(1+'7. DL jut. analīze-Soc.'!$D26)</f>
        <v>0</v>
      </c>
      <c r="I26" s="397">
        <f>'5.DL soc.econom. analīze'!H26*(1+'7. DL jut. analīze-Soc.'!$D26)</f>
        <v>0</v>
      </c>
      <c r="J26" s="397">
        <f>'5.DL soc.econom. analīze'!I26*(1+'7. DL jut. analīze-Soc.'!$D26)</f>
        <v>0</v>
      </c>
      <c r="K26" s="397">
        <f>'5.DL soc.econom. analīze'!J26*(1+'7. DL jut. analīze-Soc.'!$D26)</f>
        <v>0</v>
      </c>
      <c r="L26" s="397">
        <f>'5.DL soc.econom. analīze'!K26*(1+'7. DL jut. analīze-Soc.'!$D26)</f>
        <v>0</v>
      </c>
      <c r="M26" s="397">
        <f>'5.DL soc.econom. analīze'!L26*(1+'7. DL jut. analīze-Soc.'!$D26)</f>
        <v>0</v>
      </c>
      <c r="N26" s="397">
        <f>'5.DL soc.econom. analīze'!M26*(1+'7. DL jut. analīze-Soc.'!$D26)</f>
        <v>0</v>
      </c>
      <c r="O26" s="397">
        <f>'5.DL soc.econom. analīze'!N26*(1+'7. DL jut. analīze-Soc.'!$D26)</f>
        <v>0</v>
      </c>
      <c r="P26" s="397">
        <f>'5.DL soc.econom. analīze'!O26*(1+'7. DL jut. analīze-Soc.'!$D26)</f>
        <v>0</v>
      </c>
      <c r="Q26" s="397">
        <f>'5.DL soc.econom. analīze'!P26*(1+'7. DL jut. analīze-Soc.'!$D26)</f>
        <v>0</v>
      </c>
      <c r="R26" s="397">
        <f>'5.DL soc.econom. analīze'!Q26*(1+'7. DL jut. analīze-Soc.'!$D26)</f>
        <v>0</v>
      </c>
      <c r="S26" s="397">
        <f>'5.DL soc.econom. analīze'!R26*(1+'7. DL jut. analīze-Soc.'!$D26)</f>
        <v>0</v>
      </c>
      <c r="T26" s="397">
        <f>'5.DL soc.econom. analīze'!S26*(1+'7. DL jut. analīze-Soc.'!$D26)</f>
        <v>0</v>
      </c>
      <c r="U26" s="397">
        <f>'5.DL soc.econom. analīze'!T26*(1+'7. DL jut. analīze-Soc.'!$D26)</f>
        <v>0</v>
      </c>
      <c r="V26" s="397">
        <f>'5.DL soc.econom. analīze'!U26*(1+'7. DL jut. analīze-Soc.'!$D26)</f>
        <v>0</v>
      </c>
      <c r="W26" s="397">
        <f>'5.DL soc.econom. analīze'!V26*(1+'7. DL jut. analīze-Soc.'!$D26)</f>
        <v>0</v>
      </c>
      <c r="X26" s="397">
        <f>'5.DL soc.econom. analīze'!W26*(1+'7. DL jut. analīze-Soc.'!$D26)</f>
        <v>0</v>
      </c>
      <c r="Y26" s="397">
        <f>'5.DL soc.econom. analīze'!X26*(1+'7. DL jut. analīze-Soc.'!$D26)</f>
        <v>0</v>
      </c>
      <c r="Z26" s="397">
        <f>'5.DL soc.econom. analīze'!Y26*(1+'7. DL jut. analīze-Soc.'!$D26)</f>
        <v>0</v>
      </c>
      <c r="AA26" s="397">
        <f>'5.DL soc.econom. analīze'!Z26*(1+'7. DL jut. analīze-Soc.'!$D26)</f>
        <v>0</v>
      </c>
      <c r="AB26" s="397">
        <f>'5.DL soc.econom. analīze'!AA26*(1+'7. DL jut. analīze-Soc.'!$D26)</f>
        <v>0</v>
      </c>
      <c r="AC26" s="397">
        <f>'5.DL soc.econom. analīze'!AB26*(1+'7. DL jut. analīze-Soc.'!$D26)</f>
        <v>0</v>
      </c>
      <c r="AD26" s="397">
        <f>'5.DL soc.econom. analīze'!AC26*(1+'7. DL jut. analīze-Soc.'!$D26)</f>
        <v>0</v>
      </c>
      <c r="AE26" s="397">
        <f>'5.DL soc.econom. analīze'!AD26*(1+'7. DL jut. analīze-Soc.'!$D26)</f>
        <v>0</v>
      </c>
      <c r="AF26" s="397">
        <f>'5.DL soc.econom. analīze'!AE26*(1+'7. DL jut. analīze-Soc.'!$D26)</f>
        <v>0</v>
      </c>
      <c r="AG26" s="397">
        <f>'5.DL soc.econom. analīze'!AF26*(1+'7. DL jut. analīze-Soc.'!$D26)</f>
        <v>0</v>
      </c>
      <c r="AH26" s="397">
        <f>'5.DL soc.econom. analīze'!AG26*(1+'7. DL jut. analīze-Soc.'!$D26)</f>
        <v>0</v>
      </c>
      <c r="AI26" s="397">
        <f>'5.DL soc.econom. analīze'!AH26*(1+'7. DL jut. analīze-Soc.'!$D26)</f>
        <v>0</v>
      </c>
      <c r="AJ26" s="397">
        <f>'5.DL soc.econom. analīze'!AI26*(1+'7. DL jut. analīze-Soc.'!$D26)</f>
        <v>0</v>
      </c>
    </row>
    <row r="27" spans="1:81" x14ac:dyDescent="0.2">
      <c r="A27" s="329" t="s">
        <v>244</v>
      </c>
      <c r="B27" s="4" t="str">
        <f>'5.DL soc.econom. analīze'!B27</f>
        <v>Zaudējumi...</v>
      </c>
      <c r="C27" s="33" t="s">
        <v>127</v>
      </c>
      <c r="D27" s="45">
        <v>0</v>
      </c>
      <c r="E27" s="334">
        <f t="shared" si="1"/>
        <v>0</v>
      </c>
      <c r="F27" s="334">
        <f t="shared" si="2"/>
        <v>0</v>
      </c>
      <c r="G27" s="397">
        <f>'5.DL soc.econom. analīze'!F27*(1+'7. DL jut. analīze-Soc.'!$D27)</f>
        <v>0</v>
      </c>
      <c r="H27" s="397">
        <f>'5.DL soc.econom. analīze'!G27*(1+'7. DL jut. analīze-Soc.'!$D27)</f>
        <v>0</v>
      </c>
      <c r="I27" s="397">
        <f>'5.DL soc.econom. analīze'!H27*(1+'7. DL jut. analīze-Soc.'!$D27)</f>
        <v>0</v>
      </c>
      <c r="J27" s="397">
        <f>'5.DL soc.econom. analīze'!I27*(1+'7. DL jut. analīze-Soc.'!$D27)</f>
        <v>0</v>
      </c>
      <c r="K27" s="397">
        <f>'5.DL soc.econom. analīze'!J27*(1+'7. DL jut. analīze-Soc.'!$D27)</f>
        <v>0</v>
      </c>
      <c r="L27" s="397">
        <f>'5.DL soc.econom. analīze'!K27*(1+'7. DL jut. analīze-Soc.'!$D27)</f>
        <v>0</v>
      </c>
      <c r="M27" s="397">
        <f>'5.DL soc.econom. analīze'!L27*(1+'7. DL jut. analīze-Soc.'!$D27)</f>
        <v>0</v>
      </c>
      <c r="N27" s="397">
        <f>'5.DL soc.econom. analīze'!M27*(1+'7. DL jut. analīze-Soc.'!$D27)</f>
        <v>0</v>
      </c>
      <c r="O27" s="397">
        <f>'5.DL soc.econom. analīze'!N27*(1+'7. DL jut. analīze-Soc.'!$D27)</f>
        <v>0</v>
      </c>
      <c r="P27" s="397">
        <f>'5.DL soc.econom. analīze'!O27*(1+'7. DL jut. analīze-Soc.'!$D27)</f>
        <v>0</v>
      </c>
      <c r="Q27" s="397">
        <f>'5.DL soc.econom. analīze'!P27*(1+'7. DL jut. analīze-Soc.'!$D27)</f>
        <v>0</v>
      </c>
      <c r="R27" s="397">
        <f>'5.DL soc.econom. analīze'!Q27*(1+'7. DL jut. analīze-Soc.'!$D27)</f>
        <v>0</v>
      </c>
      <c r="S27" s="397">
        <f>'5.DL soc.econom. analīze'!R27*(1+'7. DL jut. analīze-Soc.'!$D27)</f>
        <v>0</v>
      </c>
      <c r="T27" s="397">
        <f>'5.DL soc.econom. analīze'!S27*(1+'7. DL jut. analīze-Soc.'!$D27)</f>
        <v>0</v>
      </c>
      <c r="U27" s="397">
        <f>'5.DL soc.econom. analīze'!T27*(1+'7. DL jut. analīze-Soc.'!$D27)</f>
        <v>0</v>
      </c>
      <c r="V27" s="397">
        <f>'5.DL soc.econom. analīze'!U27*(1+'7. DL jut. analīze-Soc.'!$D27)</f>
        <v>0</v>
      </c>
      <c r="W27" s="397">
        <f>'5.DL soc.econom. analīze'!V27*(1+'7. DL jut. analīze-Soc.'!$D27)</f>
        <v>0</v>
      </c>
      <c r="X27" s="397">
        <f>'5.DL soc.econom. analīze'!W27*(1+'7. DL jut. analīze-Soc.'!$D27)</f>
        <v>0</v>
      </c>
      <c r="Y27" s="397">
        <f>'5.DL soc.econom. analīze'!X27*(1+'7. DL jut. analīze-Soc.'!$D27)</f>
        <v>0</v>
      </c>
      <c r="Z27" s="397">
        <f>'5.DL soc.econom. analīze'!Y27*(1+'7. DL jut. analīze-Soc.'!$D27)</f>
        <v>0</v>
      </c>
      <c r="AA27" s="397">
        <f>'5.DL soc.econom. analīze'!Z27*(1+'7. DL jut. analīze-Soc.'!$D27)</f>
        <v>0</v>
      </c>
      <c r="AB27" s="397">
        <f>'5.DL soc.econom. analīze'!AA27*(1+'7. DL jut. analīze-Soc.'!$D27)</f>
        <v>0</v>
      </c>
      <c r="AC27" s="397">
        <f>'5.DL soc.econom. analīze'!AB27*(1+'7. DL jut. analīze-Soc.'!$D27)</f>
        <v>0</v>
      </c>
      <c r="AD27" s="397">
        <f>'5.DL soc.econom. analīze'!AC27*(1+'7. DL jut. analīze-Soc.'!$D27)</f>
        <v>0</v>
      </c>
      <c r="AE27" s="397">
        <f>'5.DL soc.econom. analīze'!AD27*(1+'7. DL jut. analīze-Soc.'!$D27)</f>
        <v>0</v>
      </c>
      <c r="AF27" s="397">
        <f>'5.DL soc.econom. analīze'!AE27*(1+'7. DL jut. analīze-Soc.'!$D27)</f>
        <v>0</v>
      </c>
      <c r="AG27" s="397">
        <f>'5.DL soc.econom. analīze'!AF27*(1+'7. DL jut. analīze-Soc.'!$D27)</f>
        <v>0</v>
      </c>
      <c r="AH27" s="397">
        <f>'5.DL soc.econom. analīze'!AG27*(1+'7. DL jut. analīze-Soc.'!$D27)</f>
        <v>0</v>
      </c>
      <c r="AI27" s="397">
        <f>'5.DL soc.econom. analīze'!AH27*(1+'7. DL jut. analīze-Soc.'!$D27)</f>
        <v>0</v>
      </c>
      <c r="AJ27" s="397">
        <f>'5.DL soc.econom. analīze'!AI27*(1+'7. DL jut. analīze-Soc.'!$D27)</f>
        <v>0</v>
      </c>
    </row>
    <row r="28" spans="1:81" x14ac:dyDescent="0.2">
      <c r="A28" s="329" t="s">
        <v>245</v>
      </c>
      <c r="B28" s="4" t="str">
        <f>'5.DL soc.econom. analīze'!B28</f>
        <v>Zaudējumi...</v>
      </c>
      <c r="C28" s="33" t="s">
        <v>127</v>
      </c>
      <c r="D28" s="45">
        <v>0</v>
      </c>
      <c r="E28" s="334">
        <f t="shared" si="1"/>
        <v>0</v>
      </c>
      <c r="F28" s="334">
        <f t="shared" si="2"/>
        <v>0</v>
      </c>
      <c r="G28" s="397">
        <f>'5.DL soc.econom. analīze'!F28*(1+'7. DL jut. analīze-Soc.'!$D28)</f>
        <v>0</v>
      </c>
      <c r="H28" s="397">
        <f>'5.DL soc.econom. analīze'!G28*(1+'7. DL jut. analīze-Soc.'!$D28)</f>
        <v>0</v>
      </c>
      <c r="I28" s="397">
        <f>'5.DL soc.econom. analīze'!H28*(1+'7. DL jut. analīze-Soc.'!$D28)</f>
        <v>0</v>
      </c>
      <c r="J28" s="397">
        <f>'5.DL soc.econom. analīze'!I28*(1+'7. DL jut. analīze-Soc.'!$D28)</f>
        <v>0</v>
      </c>
      <c r="K28" s="397">
        <f>'5.DL soc.econom. analīze'!J28*(1+'7. DL jut. analīze-Soc.'!$D28)</f>
        <v>0</v>
      </c>
      <c r="L28" s="397">
        <f>'5.DL soc.econom. analīze'!K28*(1+'7. DL jut. analīze-Soc.'!$D28)</f>
        <v>0</v>
      </c>
      <c r="M28" s="397">
        <f>'5.DL soc.econom. analīze'!L28*(1+'7. DL jut. analīze-Soc.'!$D28)</f>
        <v>0</v>
      </c>
      <c r="N28" s="397">
        <f>'5.DL soc.econom. analīze'!M28*(1+'7. DL jut. analīze-Soc.'!$D28)</f>
        <v>0</v>
      </c>
      <c r="O28" s="397">
        <f>'5.DL soc.econom. analīze'!N28*(1+'7. DL jut. analīze-Soc.'!$D28)</f>
        <v>0</v>
      </c>
      <c r="P28" s="397">
        <f>'5.DL soc.econom. analīze'!O28*(1+'7. DL jut. analīze-Soc.'!$D28)</f>
        <v>0</v>
      </c>
      <c r="Q28" s="397">
        <f>'5.DL soc.econom. analīze'!P28*(1+'7. DL jut. analīze-Soc.'!$D28)</f>
        <v>0</v>
      </c>
      <c r="R28" s="397">
        <f>'5.DL soc.econom. analīze'!Q28*(1+'7. DL jut. analīze-Soc.'!$D28)</f>
        <v>0</v>
      </c>
      <c r="S28" s="397">
        <f>'5.DL soc.econom. analīze'!R28*(1+'7. DL jut. analīze-Soc.'!$D28)</f>
        <v>0</v>
      </c>
      <c r="T28" s="397">
        <f>'5.DL soc.econom. analīze'!S28*(1+'7. DL jut. analīze-Soc.'!$D28)</f>
        <v>0</v>
      </c>
      <c r="U28" s="397">
        <f>'5.DL soc.econom. analīze'!T28*(1+'7. DL jut. analīze-Soc.'!$D28)</f>
        <v>0</v>
      </c>
      <c r="V28" s="397">
        <f>'5.DL soc.econom. analīze'!U28*(1+'7. DL jut. analīze-Soc.'!$D28)</f>
        <v>0</v>
      </c>
      <c r="W28" s="397">
        <f>'5.DL soc.econom. analīze'!V28*(1+'7. DL jut. analīze-Soc.'!$D28)</f>
        <v>0</v>
      </c>
      <c r="X28" s="397">
        <f>'5.DL soc.econom. analīze'!W28*(1+'7. DL jut. analīze-Soc.'!$D28)</f>
        <v>0</v>
      </c>
      <c r="Y28" s="397">
        <f>'5.DL soc.econom. analīze'!X28*(1+'7. DL jut. analīze-Soc.'!$D28)</f>
        <v>0</v>
      </c>
      <c r="Z28" s="397">
        <f>'5.DL soc.econom. analīze'!Y28*(1+'7. DL jut. analīze-Soc.'!$D28)</f>
        <v>0</v>
      </c>
      <c r="AA28" s="397">
        <f>'5.DL soc.econom. analīze'!Z28*(1+'7. DL jut. analīze-Soc.'!$D28)</f>
        <v>0</v>
      </c>
      <c r="AB28" s="397">
        <f>'5.DL soc.econom. analīze'!AA28*(1+'7. DL jut. analīze-Soc.'!$D28)</f>
        <v>0</v>
      </c>
      <c r="AC28" s="397">
        <f>'5.DL soc.econom. analīze'!AB28*(1+'7. DL jut. analīze-Soc.'!$D28)</f>
        <v>0</v>
      </c>
      <c r="AD28" s="397">
        <f>'5.DL soc.econom. analīze'!AC28*(1+'7. DL jut. analīze-Soc.'!$D28)</f>
        <v>0</v>
      </c>
      <c r="AE28" s="397">
        <f>'5.DL soc.econom. analīze'!AD28*(1+'7. DL jut. analīze-Soc.'!$D28)</f>
        <v>0</v>
      </c>
      <c r="AF28" s="397">
        <f>'5.DL soc.econom. analīze'!AE28*(1+'7. DL jut. analīze-Soc.'!$D28)</f>
        <v>0</v>
      </c>
      <c r="AG28" s="397">
        <f>'5.DL soc.econom. analīze'!AF28*(1+'7. DL jut. analīze-Soc.'!$D28)</f>
        <v>0</v>
      </c>
      <c r="AH28" s="397">
        <f>'5.DL soc.econom. analīze'!AG28*(1+'7. DL jut. analīze-Soc.'!$D28)</f>
        <v>0</v>
      </c>
      <c r="AI28" s="397">
        <f>'5.DL soc.econom. analīze'!AH28*(1+'7. DL jut. analīze-Soc.'!$D28)</f>
        <v>0</v>
      </c>
      <c r="AJ28" s="397">
        <f>'5.DL soc.econom. analīze'!AI28*(1+'7. DL jut. analīze-Soc.'!$D28)</f>
        <v>0</v>
      </c>
    </row>
    <row r="29" spans="1:81" x14ac:dyDescent="0.2">
      <c r="A29" s="329" t="s">
        <v>246</v>
      </c>
      <c r="B29" s="4" t="str">
        <f>'5.DL soc.econom. analīze'!B29</f>
        <v>Zaudējumi...</v>
      </c>
      <c r="C29" s="33" t="s">
        <v>127</v>
      </c>
      <c r="D29" s="45">
        <v>0</v>
      </c>
      <c r="E29" s="334">
        <f t="shared" si="1"/>
        <v>0</v>
      </c>
      <c r="F29" s="334">
        <f t="shared" si="2"/>
        <v>0</v>
      </c>
      <c r="G29" s="397">
        <f>'5.DL soc.econom. analīze'!F29*(1+'7. DL jut. analīze-Soc.'!$D29)</f>
        <v>0</v>
      </c>
      <c r="H29" s="397">
        <f>'5.DL soc.econom. analīze'!G29*(1+'7. DL jut. analīze-Soc.'!$D29)</f>
        <v>0</v>
      </c>
      <c r="I29" s="397">
        <f>'5.DL soc.econom. analīze'!H29*(1+'7. DL jut. analīze-Soc.'!$D29)</f>
        <v>0</v>
      </c>
      <c r="J29" s="397">
        <f>'5.DL soc.econom. analīze'!I29*(1+'7. DL jut. analīze-Soc.'!$D29)</f>
        <v>0</v>
      </c>
      <c r="K29" s="397">
        <f>'5.DL soc.econom. analīze'!J29*(1+'7. DL jut. analīze-Soc.'!$D29)</f>
        <v>0</v>
      </c>
      <c r="L29" s="397">
        <f>'5.DL soc.econom. analīze'!K29*(1+'7. DL jut. analīze-Soc.'!$D29)</f>
        <v>0</v>
      </c>
      <c r="M29" s="397">
        <f>'5.DL soc.econom. analīze'!L29*(1+'7. DL jut. analīze-Soc.'!$D29)</f>
        <v>0</v>
      </c>
      <c r="N29" s="397">
        <f>'5.DL soc.econom. analīze'!M29*(1+'7. DL jut. analīze-Soc.'!$D29)</f>
        <v>0</v>
      </c>
      <c r="O29" s="397">
        <f>'5.DL soc.econom. analīze'!N29*(1+'7. DL jut. analīze-Soc.'!$D29)</f>
        <v>0</v>
      </c>
      <c r="P29" s="397">
        <f>'5.DL soc.econom. analīze'!O29*(1+'7. DL jut. analīze-Soc.'!$D29)</f>
        <v>0</v>
      </c>
      <c r="Q29" s="397">
        <f>'5.DL soc.econom. analīze'!P29*(1+'7. DL jut. analīze-Soc.'!$D29)</f>
        <v>0</v>
      </c>
      <c r="R29" s="397">
        <f>'5.DL soc.econom. analīze'!Q29*(1+'7. DL jut. analīze-Soc.'!$D29)</f>
        <v>0</v>
      </c>
      <c r="S29" s="397">
        <f>'5.DL soc.econom. analīze'!R29*(1+'7. DL jut. analīze-Soc.'!$D29)</f>
        <v>0</v>
      </c>
      <c r="T29" s="397">
        <f>'5.DL soc.econom. analīze'!S29*(1+'7. DL jut. analīze-Soc.'!$D29)</f>
        <v>0</v>
      </c>
      <c r="U29" s="397">
        <f>'5.DL soc.econom. analīze'!T29*(1+'7. DL jut. analīze-Soc.'!$D29)</f>
        <v>0</v>
      </c>
      <c r="V29" s="397">
        <f>'5.DL soc.econom. analīze'!U29*(1+'7. DL jut. analīze-Soc.'!$D29)</f>
        <v>0</v>
      </c>
      <c r="W29" s="397">
        <f>'5.DL soc.econom. analīze'!V29*(1+'7. DL jut. analīze-Soc.'!$D29)</f>
        <v>0</v>
      </c>
      <c r="X29" s="397">
        <f>'5.DL soc.econom. analīze'!W29*(1+'7. DL jut. analīze-Soc.'!$D29)</f>
        <v>0</v>
      </c>
      <c r="Y29" s="397">
        <f>'5.DL soc.econom. analīze'!X29*(1+'7. DL jut. analīze-Soc.'!$D29)</f>
        <v>0</v>
      </c>
      <c r="Z29" s="397">
        <f>'5.DL soc.econom. analīze'!Y29*(1+'7. DL jut. analīze-Soc.'!$D29)</f>
        <v>0</v>
      </c>
      <c r="AA29" s="397">
        <f>'5.DL soc.econom. analīze'!Z29*(1+'7. DL jut. analīze-Soc.'!$D29)</f>
        <v>0</v>
      </c>
      <c r="AB29" s="397">
        <f>'5.DL soc.econom. analīze'!AA29*(1+'7. DL jut. analīze-Soc.'!$D29)</f>
        <v>0</v>
      </c>
      <c r="AC29" s="397">
        <f>'5.DL soc.econom. analīze'!AB29*(1+'7. DL jut. analīze-Soc.'!$D29)</f>
        <v>0</v>
      </c>
      <c r="AD29" s="397">
        <f>'5.DL soc.econom. analīze'!AC29*(1+'7. DL jut. analīze-Soc.'!$D29)</f>
        <v>0</v>
      </c>
      <c r="AE29" s="397">
        <f>'5.DL soc.econom. analīze'!AD29*(1+'7. DL jut. analīze-Soc.'!$D29)</f>
        <v>0</v>
      </c>
      <c r="AF29" s="397">
        <f>'5.DL soc.econom. analīze'!AE29*(1+'7. DL jut. analīze-Soc.'!$D29)</f>
        <v>0</v>
      </c>
      <c r="AG29" s="397">
        <f>'5.DL soc.econom. analīze'!AF29*(1+'7. DL jut. analīze-Soc.'!$D29)</f>
        <v>0</v>
      </c>
      <c r="AH29" s="397">
        <f>'5.DL soc.econom. analīze'!AG29*(1+'7. DL jut. analīze-Soc.'!$D29)</f>
        <v>0</v>
      </c>
      <c r="AI29" s="397">
        <f>'5.DL soc.econom. analīze'!AH29*(1+'7. DL jut. analīze-Soc.'!$D29)</f>
        <v>0</v>
      </c>
      <c r="AJ29" s="397">
        <f>'5.DL soc.econom. analīze'!AI29*(1+'7. DL jut. analīze-Soc.'!$D29)</f>
        <v>0</v>
      </c>
    </row>
    <row r="30" spans="1:81" x14ac:dyDescent="0.2">
      <c r="A30" s="329" t="s">
        <v>247</v>
      </c>
      <c r="B30" s="4" t="str">
        <f>'5.DL soc.econom. analīze'!B30</f>
        <v>Zaudējumi...</v>
      </c>
      <c r="C30" s="33" t="s">
        <v>127</v>
      </c>
      <c r="D30" s="45">
        <v>0</v>
      </c>
      <c r="E30" s="334">
        <f t="shared" si="1"/>
        <v>0</v>
      </c>
      <c r="F30" s="334">
        <f t="shared" si="2"/>
        <v>0</v>
      </c>
      <c r="G30" s="397">
        <f>'5.DL soc.econom. analīze'!F30*(1+'7. DL jut. analīze-Soc.'!$D30)</f>
        <v>0</v>
      </c>
      <c r="H30" s="397">
        <f>'5.DL soc.econom. analīze'!G30*(1+'7. DL jut. analīze-Soc.'!$D30)</f>
        <v>0</v>
      </c>
      <c r="I30" s="397">
        <f>'5.DL soc.econom. analīze'!H30*(1+'7. DL jut. analīze-Soc.'!$D30)</f>
        <v>0</v>
      </c>
      <c r="J30" s="397">
        <f>'5.DL soc.econom. analīze'!I30*(1+'7. DL jut. analīze-Soc.'!$D30)</f>
        <v>0</v>
      </c>
      <c r="K30" s="397">
        <f>'5.DL soc.econom. analīze'!J30*(1+'7. DL jut. analīze-Soc.'!$D30)</f>
        <v>0</v>
      </c>
      <c r="L30" s="397">
        <f>'5.DL soc.econom. analīze'!K30*(1+'7. DL jut. analīze-Soc.'!$D30)</f>
        <v>0</v>
      </c>
      <c r="M30" s="397">
        <f>'5.DL soc.econom. analīze'!L30*(1+'7. DL jut. analīze-Soc.'!$D30)</f>
        <v>0</v>
      </c>
      <c r="N30" s="397">
        <f>'5.DL soc.econom. analīze'!M30*(1+'7. DL jut. analīze-Soc.'!$D30)</f>
        <v>0</v>
      </c>
      <c r="O30" s="397">
        <f>'5.DL soc.econom. analīze'!N30*(1+'7. DL jut. analīze-Soc.'!$D30)</f>
        <v>0</v>
      </c>
      <c r="P30" s="397">
        <f>'5.DL soc.econom. analīze'!O30*(1+'7. DL jut. analīze-Soc.'!$D30)</f>
        <v>0</v>
      </c>
      <c r="Q30" s="397">
        <f>'5.DL soc.econom. analīze'!P30*(1+'7. DL jut. analīze-Soc.'!$D30)</f>
        <v>0</v>
      </c>
      <c r="R30" s="397">
        <f>'5.DL soc.econom. analīze'!Q30*(1+'7. DL jut. analīze-Soc.'!$D30)</f>
        <v>0</v>
      </c>
      <c r="S30" s="397">
        <f>'5.DL soc.econom. analīze'!R30*(1+'7. DL jut. analīze-Soc.'!$D30)</f>
        <v>0</v>
      </c>
      <c r="T30" s="397">
        <f>'5.DL soc.econom. analīze'!S30*(1+'7. DL jut. analīze-Soc.'!$D30)</f>
        <v>0</v>
      </c>
      <c r="U30" s="397">
        <f>'5.DL soc.econom. analīze'!T30*(1+'7. DL jut. analīze-Soc.'!$D30)</f>
        <v>0</v>
      </c>
      <c r="V30" s="397">
        <f>'5.DL soc.econom. analīze'!U30*(1+'7. DL jut. analīze-Soc.'!$D30)</f>
        <v>0</v>
      </c>
      <c r="W30" s="397">
        <f>'5.DL soc.econom. analīze'!V30*(1+'7. DL jut. analīze-Soc.'!$D30)</f>
        <v>0</v>
      </c>
      <c r="X30" s="397">
        <f>'5.DL soc.econom. analīze'!W30*(1+'7. DL jut. analīze-Soc.'!$D30)</f>
        <v>0</v>
      </c>
      <c r="Y30" s="397">
        <f>'5.DL soc.econom. analīze'!X30*(1+'7. DL jut. analīze-Soc.'!$D30)</f>
        <v>0</v>
      </c>
      <c r="Z30" s="397">
        <f>'5.DL soc.econom. analīze'!Y30*(1+'7. DL jut. analīze-Soc.'!$D30)</f>
        <v>0</v>
      </c>
      <c r="AA30" s="397">
        <f>'5.DL soc.econom. analīze'!Z30*(1+'7. DL jut. analīze-Soc.'!$D30)</f>
        <v>0</v>
      </c>
      <c r="AB30" s="397">
        <f>'5.DL soc.econom. analīze'!AA30*(1+'7. DL jut. analīze-Soc.'!$D30)</f>
        <v>0</v>
      </c>
      <c r="AC30" s="397">
        <f>'5.DL soc.econom. analīze'!AB30*(1+'7. DL jut. analīze-Soc.'!$D30)</f>
        <v>0</v>
      </c>
      <c r="AD30" s="397">
        <f>'5.DL soc.econom. analīze'!AC30*(1+'7. DL jut. analīze-Soc.'!$D30)</f>
        <v>0</v>
      </c>
      <c r="AE30" s="397">
        <f>'5.DL soc.econom. analīze'!AD30*(1+'7. DL jut. analīze-Soc.'!$D30)</f>
        <v>0</v>
      </c>
      <c r="AF30" s="397">
        <f>'5.DL soc.econom. analīze'!AE30*(1+'7. DL jut. analīze-Soc.'!$D30)</f>
        <v>0</v>
      </c>
      <c r="AG30" s="397">
        <f>'5.DL soc.econom. analīze'!AF30*(1+'7. DL jut. analīze-Soc.'!$D30)</f>
        <v>0</v>
      </c>
      <c r="AH30" s="397">
        <f>'5.DL soc.econom. analīze'!AG30*(1+'7. DL jut. analīze-Soc.'!$D30)</f>
        <v>0</v>
      </c>
      <c r="AI30" s="397">
        <f>'5.DL soc.econom. analīze'!AH30*(1+'7. DL jut. analīze-Soc.'!$D30)</f>
        <v>0</v>
      </c>
      <c r="AJ30" s="397">
        <f>'5.DL soc.econom. analīze'!AI30*(1+'7. DL jut. analīze-Soc.'!$D30)</f>
        <v>0</v>
      </c>
    </row>
    <row r="31" spans="1:81" x14ac:dyDescent="0.2">
      <c r="A31" s="329" t="s">
        <v>248</v>
      </c>
      <c r="B31" s="4" t="str">
        <f>'5.DL soc.econom. analīze'!B31</f>
        <v>Zaudējumi...</v>
      </c>
      <c r="C31" s="33" t="s">
        <v>127</v>
      </c>
      <c r="D31" s="45">
        <v>0</v>
      </c>
      <c r="E31" s="334">
        <f t="shared" si="1"/>
        <v>0</v>
      </c>
      <c r="F31" s="334">
        <f t="shared" si="2"/>
        <v>0</v>
      </c>
      <c r="G31" s="397">
        <f>'5.DL soc.econom. analīze'!F31*(1+'7. DL jut. analīze-Soc.'!$D31)</f>
        <v>0</v>
      </c>
      <c r="H31" s="397">
        <f>'5.DL soc.econom. analīze'!G31*(1+'7. DL jut. analīze-Soc.'!$D31)</f>
        <v>0</v>
      </c>
      <c r="I31" s="397">
        <f>'5.DL soc.econom. analīze'!H31*(1+'7. DL jut. analīze-Soc.'!$D31)</f>
        <v>0</v>
      </c>
      <c r="J31" s="397">
        <f>'5.DL soc.econom. analīze'!I31*(1+'7. DL jut. analīze-Soc.'!$D31)</f>
        <v>0</v>
      </c>
      <c r="K31" s="397">
        <f>'5.DL soc.econom. analīze'!J31*(1+'7. DL jut. analīze-Soc.'!$D31)</f>
        <v>0</v>
      </c>
      <c r="L31" s="397">
        <f>'5.DL soc.econom. analīze'!K31*(1+'7. DL jut. analīze-Soc.'!$D31)</f>
        <v>0</v>
      </c>
      <c r="M31" s="397">
        <f>'5.DL soc.econom. analīze'!L31*(1+'7. DL jut. analīze-Soc.'!$D31)</f>
        <v>0</v>
      </c>
      <c r="N31" s="397">
        <f>'5.DL soc.econom. analīze'!M31*(1+'7. DL jut. analīze-Soc.'!$D31)</f>
        <v>0</v>
      </c>
      <c r="O31" s="397">
        <f>'5.DL soc.econom. analīze'!N31*(1+'7. DL jut. analīze-Soc.'!$D31)</f>
        <v>0</v>
      </c>
      <c r="P31" s="397">
        <f>'5.DL soc.econom. analīze'!O31*(1+'7. DL jut. analīze-Soc.'!$D31)</f>
        <v>0</v>
      </c>
      <c r="Q31" s="397">
        <f>'5.DL soc.econom. analīze'!P31*(1+'7. DL jut. analīze-Soc.'!$D31)</f>
        <v>0</v>
      </c>
      <c r="R31" s="397">
        <f>'5.DL soc.econom. analīze'!Q31*(1+'7. DL jut. analīze-Soc.'!$D31)</f>
        <v>0</v>
      </c>
      <c r="S31" s="397">
        <f>'5.DL soc.econom. analīze'!R31*(1+'7. DL jut. analīze-Soc.'!$D31)</f>
        <v>0</v>
      </c>
      <c r="T31" s="397">
        <f>'5.DL soc.econom. analīze'!S31*(1+'7. DL jut. analīze-Soc.'!$D31)</f>
        <v>0</v>
      </c>
      <c r="U31" s="397">
        <f>'5.DL soc.econom. analīze'!T31*(1+'7. DL jut. analīze-Soc.'!$D31)</f>
        <v>0</v>
      </c>
      <c r="V31" s="397">
        <f>'5.DL soc.econom. analīze'!U31*(1+'7. DL jut. analīze-Soc.'!$D31)</f>
        <v>0</v>
      </c>
      <c r="W31" s="397">
        <f>'5.DL soc.econom. analīze'!V31*(1+'7. DL jut. analīze-Soc.'!$D31)</f>
        <v>0</v>
      </c>
      <c r="X31" s="397">
        <f>'5.DL soc.econom. analīze'!W31*(1+'7. DL jut. analīze-Soc.'!$D31)</f>
        <v>0</v>
      </c>
      <c r="Y31" s="397">
        <f>'5.DL soc.econom. analīze'!X31*(1+'7. DL jut. analīze-Soc.'!$D31)</f>
        <v>0</v>
      </c>
      <c r="Z31" s="397">
        <f>'5.DL soc.econom. analīze'!Y31*(1+'7. DL jut. analīze-Soc.'!$D31)</f>
        <v>0</v>
      </c>
      <c r="AA31" s="397">
        <f>'5.DL soc.econom. analīze'!Z31*(1+'7. DL jut. analīze-Soc.'!$D31)</f>
        <v>0</v>
      </c>
      <c r="AB31" s="397">
        <f>'5.DL soc.econom. analīze'!AA31*(1+'7. DL jut. analīze-Soc.'!$D31)</f>
        <v>0</v>
      </c>
      <c r="AC31" s="397">
        <f>'5.DL soc.econom. analīze'!AB31*(1+'7. DL jut. analīze-Soc.'!$D31)</f>
        <v>0</v>
      </c>
      <c r="AD31" s="397">
        <f>'5.DL soc.econom. analīze'!AC31*(1+'7. DL jut. analīze-Soc.'!$D31)</f>
        <v>0</v>
      </c>
      <c r="AE31" s="397">
        <f>'5.DL soc.econom. analīze'!AD31*(1+'7. DL jut. analīze-Soc.'!$D31)</f>
        <v>0</v>
      </c>
      <c r="AF31" s="397">
        <f>'5.DL soc.econom. analīze'!AE31*(1+'7. DL jut. analīze-Soc.'!$D31)</f>
        <v>0</v>
      </c>
      <c r="AG31" s="397">
        <f>'5.DL soc.econom. analīze'!AF31*(1+'7. DL jut. analīze-Soc.'!$D31)</f>
        <v>0</v>
      </c>
      <c r="AH31" s="397">
        <f>'5.DL soc.econom. analīze'!AG31*(1+'7. DL jut. analīze-Soc.'!$D31)</f>
        <v>0</v>
      </c>
      <c r="AI31" s="397">
        <f>'5.DL soc.econom. analīze'!AH31*(1+'7. DL jut. analīze-Soc.'!$D31)</f>
        <v>0</v>
      </c>
      <c r="AJ31" s="397">
        <f>'5.DL soc.econom. analīze'!AI31*(1+'7. DL jut. analīze-Soc.'!$D31)</f>
        <v>0</v>
      </c>
    </row>
    <row r="32" spans="1:81" x14ac:dyDescent="0.2">
      <c r="A32" s="329" t="s">
        <v>249</v>
      </c>
      <c r="B32" s="4" t="str">
        <f>'5.DL soc.econom. analīze'!B32</f>
        <v>Zaudējumi...</v>
      </c>
      <c r="C32" s="33" t="s">
        <v>127</v>
      </c>
      <c r="D32" s="45">
        <v>0</v>
      </c>
      <c r="E32" s="334">
        <f t="shared" si="1"/>
        <v>0</v>
      </c>
      <c r="F32" s="334">
        <f t="shared" si="2"/>
        <v>0</v>
      </c>
      <c r="G32" s="397">
        <f>'5.DL soc.econom. analīze'!F32*(1+'7. DL jut. analīze-Soc.'!$D32)</f>
        <v>0</v>
      </c>
      <c r="H32" s="397">
        <f>'5.DL soc.econom. analīze'!G32*(1+'7. DL jut. analīze-Soc.'!$D32)</f>
        <v>0</v>
      </c>
      <c r="I32" s="397">
        <f>'5.DL soc.econom. analīze'!H32*(1+'7. DL jut. analīze-Soc.'!$D32)</f>
        <v>0</v>
      </c>
      <c r="J32" s="397">
        <f>'5.DL soc.econom. analīze'!I32*(1+'7. DL jut. analīze-Soc.'!$D32)</f>
        <v>0</v>
      </c>
      <c r="K32" s="397">
        <f>'5.DL soc.econom. analīze'!J32*(1+'7. DL jut. analīze-Soc.'!$D32)</f>
        <v>0</v>
      </c>
      <c r="L32" s="397">
        <f>'5.DL soc.econom. analīze'!K32*(1+'7. DL jut. analīze-Soc.'!$D32)</f>
        <v>0</v>
      </c>
      <c r="M32" s="397">
        <f>'5.DL soc.econom. analīze'!L32*(1+'7. DL jut. analīze-Soc.'!$D32)</f>
        <v>0</v>
      </c>
      <c r="N32" s="397">
        <f>'5.DL soc.econom. analīze'!M32*(1+'7. DL jut. analīze-Soc.'!$D32)</f>
        <v>0</v>
      </c>
      <c r="O32" s="397">
        <f>'5.DL soc.econom. analīze'!N32*(1+'7. DL jut. analīze-Soc.'!$D32)</f>
        <v>0</v>
      </c>
      <c r="P32" s="397">
        <f>'5.DL soc.econom. analīze'!O32*(1+'7. DL jut. analīze-Soc.'!$D32)</f>
        <v>0</v>
      </c>
      <c r="Q32" s="397">
        <f>'5.DL soc.econom. analīze'!P32*(1+'7. DL jut. analīze-Soc.'!$D32)</f>
        <v>0</v>
      </c>
      <c r="R32" s="397">
        <f>'5.DL soc.econom. analīze'!Q32*(1+'7. DL jut. analīze-Soc.'!$D32)</f>
        <v>0</v>
      </c>
      <c r="S32" s="397">
        <f>'5.DL soc.econom. analīze'!R32*(1+'7. DL jut. analīze-Soc.'!$D32)</f>
        <v>0</v>
      </c>
      <c r="T32" s="397">
        <f>'5.DL soc.econom. analīze'!S32*(1+'7. DL jut. analīze-Soc.'!$D32)</f>
        <v>0</v>
      </c>
      <c r="U32" s="397">
        <f>'5.DL soc.econom. analīze'!T32*(1+'7. DL jut. analīze-Soc.'!$D32)</f>
        <v>0</v>
      </c>
      <c r="V32" s="397">
        <f>'5.DL soc.econom. analīze'!U32*(1+'7. DL jut. analīze-Soc.'!$D32)</f>
        <v>0</v>
      </c>
      <c r="W32" s="397">
        <f>'5.DL soc.econom. analīze'!V32*(1+'7. DL jut. analīze-Soc.'!$D32)</f>
        <v>0</v>
      </c>
      <c r="X32" s="397">
        <f>'5.DL soc.econom. analīze'!W32*(1+'7. DL jut. analīze-Soc.'!$D32)</f>
        <v>0</v>
      </c>
      <c r="Y32" s="397">
        <f>'5.DL soc.econom. analīze'!X32*(1+'7. DL jut. analīze-Soc.'!$D32)</f>
        <v>0</v>
      </c>
      <c r="Z32" s="397">
        <f>'5.DL soc.econom. analīze'!Y32*(1+'7. DL jut. analīze-Soc.'!$D32)</f>
        <v>0</v>
      </c>
      <c r="AA32" s="397">
        <f>'5.DL soc.econom. analīze'!Z32*(1+'7. DL jut. analīze-Soc.'!$D32)</f>
        <v>0</v>
      </c>
      <c r="AB32" s="397">
        <f>'5.DL soc.econom. analīze'!AA32*(1+'7. DL jut. analīze-Soc.'!$D32)</f>
        <v>0</v>
      </c>
      <c r="AC32" s="397">
        <f>'5.DL soc.econom. analīze'!AB32*(1+'7. DL jut. analīze-Soc.'!$D32)</f>
        <v>0</v>
      </c>
      <c r="AD32" s="397">
        <f>'5.DL soc.econom. analīze'!AC32*(1+'7. DL jut. analīze-Soc.'!$D32)</f>
        <v>0</v>
      </c>
      <c r="AE32" s="397">
        <f>'5.DL soc.econom. analīze'!AD32*(1+'7. DL jut. analīze-Soc.'!$D32)</f>
        <v>0</v>
      </c>
      <c r="AF32" s="397">
        <f>'5.DL soc.econom. analīze'!AE32*(1+'7. DL jut. analīze-Soc.'!$D32)</f>
        <v>0</v>
      </c>
      <c r="AG32" s="397">
        <f>'5.DL soc.econom. analīze'!AF32*(1+'7. DL jut. analīze-Soc.'!$D32)</f>
        <v>0</v>
      </c>
      <c r="AH32" s="397">
        <f>'5.DL soc.econom. analīze'!AG32*(1+'7. DL jut. analīze-Soc.'!$D32)</f>
        <v>0</v>
      </c>
      <c r="AI32" s="397">
        <f>'5.DL soc.econom. analīze'!AH32*(1+'7. DL jut. analīze-Soc.'!$D32)</f>
        <v>0</v>
      </c>
      <c r="AJ32" s="397">
        <f>'5.DL soc.econom. analīze'!AI32*(1+'7. DL jut. analīze-Soc.'!$D32)</f>
        <v>0</v>
      </c>
    </row>
    <row r="33" spans="1:81" x14ac:dyDescent="0.2">
      <c r="A33" s="329" t="s">
        <v>250</v>
      </c>
      <c r="B33" s="4" t="str">
        <f>'5.DL soc.econom. analīze'!B33</f>
        <v>Zaudējumi...</v>
      </c>
      <c r="C33" s="33" t="s">
        <v>127</v>
      </c>
      <c r="D33" s="45">
        <v>0</v>
      </c>
      <c r="E33" s="334">
        <f t="shared" si="1"/>
        <v>0</v>
      </c>
      <c r="F33" s="334">
        <f t="shared" si="2"/>
        <v>0</v>
      </c>
      <c r="G33" s="397">
        <f>'5.DL soc.econom. analīze'!F33*(1+'7. DL jut. analīze-Soc.'!$D33)</f>
        <v>0</v>
      </c>
      <c r="H33" s="397">
        <f>'5.DL soc.econom. analīze'!G33*(1+'7. DL jut. analīze-Soc.'!$D33)</f>
        <v>0</v>
      </c>
      <c r="I33" s="397">
        <f>'5.DL soc.econom. analīze'!H33*(1+'7. DL jut. analīze-Soc.'!$D33)</f>
        <v>0</v>
      </c>
      <c r="J33" s="397">
        <f>'5.DL soc.econom. analīze'!I33*(1+'7. DL jut. analīze-Soc.'!$D33)</f>
        <v>0</v>
      </c>
      <c r="K33" s="397">
        <f>'5.DL soc.econom. analīze'!J33*(1+'7. DL jut. analīze-Soc.'!$D33)</f>
        <v>0</v>
      </c>
      <c r="L33" s="397">
        <f>'5.DL soc.econom. analīze'!K33*(1+'7. DL jut. analīze-Soc.'!$D33)</f>
        <v>0</v>
      </c>
      <c r="M33" s="397">
        <f>'5.DL soc.econom. analīze'!L33*(1+'7. DL jut. analīze-Soc.'!$D33)</f>
        <v>0</v>
      </c>
      <c r="N33" s="397">
        <f>'5.DL soc.econom. analīze'!M33*(1+'7. DL jut. analīze-Soc.'!$D33)</f>
        <v>0</v>
      </c>
      <c r="O33" s="397">
        <f>'5.DL soc.econom. analīze'!N33*(1+'7. DL jut. analīze-Soc.'!$D33)</f>
        <v>0</v>
      </c>
      <c r="P33" s="397">
        <f>'5.DL soc.econom. analīze'!O33*(1+'7. DL jut. analīze-Soc.'!$D33)</f>
        <v>0</v>
      </c>
      <c r="Q33" s="397">
        <f>'5.DL soc.econom. analīze'!P33*(1+'7. DL jut. analīze-Soc.'!$D33)</f>
        <v>0</v>
      </c>
      <c r="R33" s="397">
        <f>'5.DL soc.econom. analīze'!Q33*(1+'7. DL jut. analīze-Soc.'!$D33)</f>
        <v>0</v>
      </c>
      <c r="S33" s="397">
        <f>'5.DL soc.econom. analīze'!R33*(1+'7. DL jut. analīze-Soc.'!$D33)</f>
        <v>0</v>
      </c>
      <c r="T33" s="397">
        <f>'5.DL soc.econom. analīze'!S33*(1+'7. DL jut. analīze-Soc.'!$D33)</f>
        <v>0</v>
      </c>
      <c r="U33" s="397">
        <f>'5.DL soc.econom. analīze'!T33*(1+'7. DL jut. analīze-Soc.'!$D33)</f>
        <v>0</v>
      </c>
      <c r="V33" s="397">
        <f>'5.DL soc.econom. analīze'!U33*(1+'7. DL jut. analīze-Soc.'!$D33)</f>
        <v>0</v>
      </c>
      <c r="W33" s="397">
        <f>'5.DL soc.econom. analīze'!V33*(1+'7. DL jut. analīze-Soc.'!$D33)</f>
        <v>0</v>
      </c>
      <c r="X33" s="397">
        <f>'5.DL soc.econom. analīze'!W33*(1+'7. DL jut. analīze-Soc.'!$D33)</f>
        <v>0</v>
      </c>
      <c r="Y33" s="397">
        <f>'5.DL soc.econom. analīze'!X33*(1+'7. DL jut. analīze-Soc.'!$D33)</f>
        <v>0</v>
      </c>
      <c r="Z33" s="397">
        <f>'5.DL soc.econom. analīze'!Y33*(1+'7. DL jut. analīze-Soc.'!$D33)</f>
        <v>0</v>
      </c>
      <c r="AA33" s="397">
        <f>'5.DL soc.econom. analīze'!Z33*(1+'7. DL jut. analīze-Soc.'!$D33)</f>
        <v>0</v>
      </c>
      <c r="AB33" s="397">
        <f>'5.DL soc.econom. analīze'!AA33*(1+'7. DL jut. analīze-Soc.'!$D33)</f>
        <v>0</v>
      </c>
      <c r="AC33" s="397">
        <f>'5.DL soc.econom. analīze'!AB33*(1+'7. DL jut. analīze-Soc.'!$D33)</f>
        <v>0</v>
      </c>
      <c r="AD33" s="397">
        <f>'5.DL soc.econom. analīze'!AC33*(1+'7. DL jut. analīze-Soc.'!$D33)</f>
        <v>0</v>
      </c>
      <c r="AE33" s="397">
        <f>'5.DL soc.econom. analīze'!AD33*(1+'7. DL jut. analīze-Soc.'!$D33)</f>
        <v>0</v>
      </c>
      <c r="AF33" s="397">
        <f>'5.DL soc.econom. analīze'!AE33*(1+'7. DL jut. analīze-Soc.'!$D33)</f>
        <v>0</v>
      </c>
      <c r="AG33" s="397">
        <f>'5.DL soc.econom. analīze'!AF33*(1+'7. DL jut. analīze-Soc.'!$D33)</f>
        <v>0</v>
      </c>
      <c r="AH33" s="397">
        <f>'5.DL soc.econom. analīze'!AG33*(1+'7. DL jut. analīze-Soc.'!$D33)</f>
        <v>0</v>
      </c>
      <c r="AI33" s="397">
        <f>'5.DL soc.econom. analīze'!AH33*(1+'7. DL jut. analīze-Soc.'!$D33)</f>
        <v>0</v>
      </c>
      <c r="AJ33" s="397">
        <f>'5.DL soc.econom. analīze'!AI33*(1+'7. DL jut. analīze-Soc.'!$D33)</f>
        <v>0</v>
      </c>
    </row>
    <row r="34" spans="1:81" s="337" customFormat="1" x14ac:dyDescent="0.2">
      <c r="A34" s="331">
        <v>4</v>
      </c>
      <c r="B34" s="332" t="s">
        <v>251</v>
      </c>
      <c r="C34" s="333" t="s">
        <v>127</v>
      </c>
      <c r="D34" s="45">
        <v>0</v>
      </c>
      <c r="E34" s="334">
        <f t="shared" si="1"/>
        <v>0</v>
      </c>
      <c r="F34" s="334">
        <f t="shared" si="2"/>
        <v>0</v>
      </c>
      <c r="G34" s="335">
        <f>SUM(G35:G38)</f>
        <v>0</v>
      </c>
      <c r="H34" s="335">
        <f t="shared" ref="H34:AJ34" si="5">SUM(H35:H38)</f>
        <v>0</v>
      </c>
      <c r="I34" s="335">
        <f t="shared" si="5"/>
        <v>0</v>
      </c>
      <c r="J34" s="335">
        <f t="shared" si="5"/>
        <v>0</v>
      </c>
      <c r="K34" s="335">
        <f t="shared" si="5"/>
        <v>0</v>
      </c>
      <c r="L34" s="335">
        <f t="shared" si="5"/>
        <v>0</v>
      </c>
      <c r="M34" s="335">
        <f t="shared" si="5"/>
        <v>0</v>
      </c>
      <c r="N34" s="335">
        <f t="shared" si="5"/>
        <v>0</v>
      </c>
      <c r="O34" s="335">
        <f t="shared" si="5"/>
        <v>0</v>
      </c>
      <c r="P34" s="335">
        <f t="shared" si="5"/>
        <v>0</v>
      </c>
      <c r="Q34" s="335">
        <f t="shared" si="5"/>
        <v>0</v>
      </c>
      <c r="R34" s="335">
        <f t="shared" si="5"/>
        <v>0</v>
      </c>
      <c r="S34" s="335">
        <f t="shared" si="5"/>
        <v>0</v>
      </c>
      <c r="T34" s="335">
        <f t="shared" si="5"/>
        <v>0</v>
      </c>
      <c r="U34" s="335">
        <f t="shared" si="5"/>
        <v>0</v>
      </c>
      <c r="V34" s="335">
        <f t="shared" si="5"/>
        <v>0</v>
      </c>
      <c r="W34" s="335">
        <f t="shared" si="5"/>
        <v>0</v>
      </c>
      <c r="X34" s="335">
        <f t="shared" si="5"/>
        <v>0</v>
      </c>
      <c r="Y34" s="335">
        <f t="shared" si="5"/>
        <v>0</v>
      </c>
      <c r="Z34" s="335">
        <f t="shared" si="5"/>
        <v>0</v>
      </c>
      <c r="AA34" s="335">
        <f t="shared" si="5"/>
        <v>0</v>
      </c>
      <c r="AB34" s="335">
        <f t="shared" si="5"/>
        <v>0</v>
      </c>
      <c r="AC34" s="335">
        <f t="shared" si="5"/>
        <v>0</v>
      </c>
      <c r="AD34" s="335">
        <f t="shared" si="5"/>
        <v>0</v>
      </c>
      <c r="AE34" s="335">
        <f t="shared" si="5"/>
        <v>0</v>
      </c>
      <c r="AF34" s="335">
        <f t="shared" si="5"/>
        <v>0</v>
      </c>
      <c r="AG34" s="335">
        <f t="shared" si="5"/>
        <v>0</v>
      </c>
      <c r="AH34" s="335">
        <f t="shared" si="5"/>
        <v>0</v>
      </c>
      <c r="AI34" s="335">
        <f t="shared" si="5"/>
        <v>0</v>
      </c>
      <c r="AJ34" s="335">
        <f t="shared" si="5"/>
        <v>0</v>
      </c>
      <c r="AK34" s="3"/>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row>
    <row r="35" spans="1:81" x14ac:dyDescent="0.2">
      <c r="A35" s="329" t="s">
        <v>214</v>
      </c>
      <c r="B35" s="4" t="str">
        <f>'5.DL soc.econom. analīze'!B35</f>
        <v>Investīciju izmaksas (-)</v>
      </c>
      <c r="C35" s="33" t="s">
        <v>127</v>
      </c>
      <c r="D35" s="45">
        <v>0</v>
      </c>
      <c r="E35" s="334">
        <f t="shared" si="1"/>
        <v>0</v>
      </c>
      <c r="F35" s="334">
        <f t="shared" si="2"/>
        <v>0</v>
      </c>
      <c r="G35" s="397">
        <f>'5.DL soc.econom. analīze'!F35*(1+'7. DL jut. analīze-Soc.'!$D35)</f>
        <v>0</v>
      </c>
      <c r="H35" s="397">
        <f>'5.DL soc.econom. analīze'!G35*(1+'7. DL jut. analīze-Soc.'!$D35)</f>
        <v>0</v>
      </c>
      <c r="I35" s="397">
        <f>'5.DL soc.econom. analīze'!H35*(1+'7. DL jut. analīze-Soc.'!$D35)</f>
        <v>0</v>
      </c>
      <c r="J35" s="397">
        <f>'5.DL soc.econom. analīze'!I35*(1+'7. DL jut. analīze-Soc.'!$D35)</f>
        <v>0</v>
      </c>
      <c r="K35" s="397">
        <f>'5.DL soc.econom. analīze'!J35*(1+'7. DL jut. analīze-Soc.'!$D35)</f>
        <v>0</v>
      </c>
      <c r="L35" s="397">
        <f>'5.DL soc.econom. analīze'!K35*(1+'7. DL jut. analīze-Soc.'!$D35)</f>
        <v>0</v>
      </c>
      <c r="M35" s="397">
        <f>'5.DL soc.econom. analīze'!L35*(1+'7. DL jut. analīze-Soc.'!$D35)</f>
        <v>0</v>
      </c>
      <c r="N35" s="397">
        <f>'5.DL soc.econom. analīze'!M35*(1+'7. DL jut. analīze-Soc.'!$D35)</f>
        <v>0</v>
      </c>
      <c r="O35" s="397">
        <f>'5.DL soc.econom. analīze'!N35*(1+'7. DL jut. analīze-Soc.'!$D35)</f>
        <v>0</v>
      </c>
      <c r="P35" s="397">
        <f>'5.DL soc.econom. analīze'!O35*(1+'7. DL jut. analīze-Soc.'!$D35)</f>
        <v>0</v>
      </c>
      <c r="Q35" s="397">
        <f>'5.DL soc.econom. analīze'!P35*(1+'7. DL jut. analīze-Soc.'!$D35)</f>
        <v>0</v>
      </c>
      <c r="R35" s="397">
        <f>'5.DL soc.econom. analīze'!Q35*(1+'7. DL jut. analīze-Soc.'!$D35)</f>
        <v>0</v>
      </c>
      <c r="S35" s="397">
        <f>'5.DL soc.econom. analīze'!R35*(1+'7. DL jut. analīze-Soc.'!$D35)</f>
        <v>0</v>
      </c>
      <c r="T35" s="397">
        <f>'5.DL soc.econom. analīze'!S35*(1+'7. DL jut. analīze-Soc.'!$D35)</f>
        <v>0</v>
      </c>
      <c r="U35" s="397">
        <f>'5.DL soc.econom. analīze'!T35*(1+'7. DL jut. analīze-Soc.'!$D35)</f>
        <v>0</v>
      </c>
      <c r="V35" s="397">
        <f>'5.DL soc.econom. analīze'!U35*(1+'7. DL jut. analīze-Soc.'!$D35)</f>
        <v>0</v>
      </c>
      <c r="W35" s="397">
        <f>'5.DL soc.econom. analīze'!V35*(1+'7. DL jut. analīze-Soc.'!$D35)</f>
        <v>0</v>
      </c>
      <c r="X35" s="397">
        <f>'5.DL soc.econom. analīze'!W35*(1+'7. DL jut. analīze-Soc.'!$D35)</f>
        <v>0</v>
      </c>
      <c r="Y35" s="397">
        <f>'5.DL soc.econom. analīze'!X35*(1+'7. DL jut. analīze-Soc.'!$D35)</f>
        <v>0</v>
      </c>
      <c r="Z35" s="397">
        <f>'5.DL soc.econom. analīze'!Y35*(1+'7. DL jut. analīze-Soc.'!$D35)</f>
        <v>0</v>
      </c>
      <c r="AA35" s="397">
        <f>'5.DL soc.econom. analīze'!Z35*(1+'7. DL jut. analīze-Soc.'!$D35)</f>
        <v>0</v>
      </c>
      <c r="AB35" s="397">
        <f>'5.DL soc.econom. analīze'!AA35*(1+'7. DL jut. analīze-Soc.'!$D35)</f>
        <v>0</v>
      </c>
      <c r="AC35" s="397">
        <f>'5.DL soc.econom. analīze'!AB35*(1+'7. DL jut. analīze-Soc.'!$D35)</f>
        <v>0</v>
      </c>
      <c r="AD35" s="397">
        <f>'5.DL soc.econom. analīze'!AC35*(1+'7. DL jut. analīze-Soc.'!$D35)</f>
        <v>0</v>
      </c>
      <c r="AE35" s="397">
        <f>'5.DL soc.econom. analīze'!AD35*(1+'7. DL jut. analīze-Soc.'!$D35)</f>
        <v>0</v>
      </c>
      <c r="AF35" s="397">
        <f>'5.DL soc.econom. analīze'!AE35*(1+'7. DL jut. analīze-Soc.'!$D35)</f>
        <v>0</v>
      </c>
      <c r="AG35" s="397">
        <f>'5.DL soc.econom. analīze'!AF35*(1+'7. DL jut. analīze-Soc.'!$D35)</f>
        <v>0</v>
      </c>
      <c r="AH35" s="397">
        <f>'5.DL soc.econom. analīze'!AG35*(1+'7. DL jut. analīze-Soc.'!$D35)</f>
        <v>0</v>
      </c>
      <c r="AI35" s="397">
        <f>'5.DL soc.econom. analīze'!AH35*(1+'7. DL jut. analīze-Soc.'!$D35)</f>
        <v>0</v>
      </c>
      <c r="AJ35" s="397">
        <f>'5.DL soc.econom. analīze'!AI35*(1+'7. DL jut. analīze-Soc.'!$D35)</f>
        <v>0</v>
      </c>
    </row>
    <row r="36" spans="1:81" x14ac:dyDescent="0.2">
      <c r="A36" s="329" t="s">
        <v>252</v>
      </c>
      <c r="B36" s="4" t="str">
        <f>'5.DL soc.econom. analīze'!B36</f>
        <v>Darbības izmaksas (+/-)</v>
      </c>
      <c r="C36" s="33" t="s">
        <v>127</v>
      </c>
      <c r="D36" s="45">
        <v>0</v>
      </c>
      <c r="E36" s="334">
        <f t="shared" si="1"/>
        <v>0</v>
      </c>
      <c r="F36" s="334">
        <f t="shared" si="2"/>
        <v>0</v>
      </c>
      <c r="G36" s="397">
        <f>'5.DL soc.econom. analīze'!F36*(1+'7. DL jut. analīze-Soc.'!$D36)</f>
        <v>0</v>
      </c>
      <c r="H36" s="397">
        <f>'5.DL soc.econom. analīze'!G36*(1+'7. DL jut. analīze-Soc.'!$D36)</f>
        <v>0</v>
      </c>
      <c r="I36" s="397">
        <f>'5.DL soc.econom. analīze'!H36*(1+'7. DL jut. analīze-Soc.'!$D36)</f>
        <v>0</v>
      </c>
      <c r="J36" s="397">
        <f>'5.DL soc.econom. analīze'!I36*(1+'7. DL jut. analīze-Soc.'!$D36)</f>
        <v>0</v>
      </c>
      <c r="K36" s="397">
        <f>'5.DL soc.econom. analīze'!J36*(1+'7. DL jut. analīze-Soc.'!$D36)</f>
        <v>0</v>
      </c>
      <c r="L36" s="397">
        <f>'5.DL soc.econom. analīze'!K36*(1+'7. DL jut. analīze-Soc.'!$D36)</f>
        <v>0</v>
      </c>
      <c r="M36" s="397">
        <f>'5.DL soc.econom. analīze'!L36*(1+'7. DL jut. analīze-Soc.'!$D36)</f>
        <v>0</v>
      </c>
      <c r="N36" s="397">
        <f>'5.DL soc.econom. analīze'!M36*(1+'7. DL jut. analīze-Soc.'!$D36)</f>
        <v>0</v>
      </c>
      <c r="O36" s="397">
        <f>'5.DL soc.econom. analīze'!N36*(1+'7. DL jut. analīze-Soc.'!$D36)</f>
        <v>0</v>
      </c>
      <c r="P36" s="397">
        <f>'5.DL soc.econom. analīze'!O36*(1+'7. DL jut. analīze-Soc.'!$D36)</f>
        <v>0</v>
      </c>
      <c r="Q36" s="397">
        <f>'5.DL soc.econom. analīze'!P36*(1+'7. DL jut. analīze-Soc.'!$D36)</f>
        <v>0</v>
      </c>
      <c r="R36" s="397">
        <f>'5.DL soc.econom. analīze'!Q36*(1+'7. DL jut. analīze-Soc.'!$D36)</f>
        <v>0</v>
      </c>
      <c r="S36" s="397">
        <f>'5.DL soc.econom. analīze'!R36*(1+'7. DL jut. analīze-Soc.'!$D36)</f>
        <v>0</v>
      </c>
      <c r="T36" s="397">
        <f>'5.DL soc.econom. analīze'!S36*(1+'7. DL jut. analīze-Soc.'!$D36)</f>
        <v>0</v>
      </c>
      <c r="U36" s="397">
        <f>'5.DL soc.econom. analīze'!T36*(1+'7. DL jut. analīze-Soc.'!$D36)</f>
        <v>0</v>
      </c>
      <c r="V36" s="397">
        <f>'5.DL soc.econom. analīze'!U36*(1+'7. DL jut. analīze-Soc.'!$D36)</f>
        <v>0</v>
      </c>
      <c r="W36" s="397">
        <f>'5.DL soc.econom. analīze'!V36*(1+'7. DL jut. analīze-Soc.'!$D36)</f>
        <v>0</v>
      </c>
      <c r="X36" s="397">
        <f>'5.DL soc.econom. analīze'!W36*(1+'7. DL jut. analīze-Soc.'!$D36)</f>
        <v>0</v>
      </c>
      <c r="Y36" s="397">
        <f>'5.DL soc.econom. analīze'!X36*(1+'7. DL jut. analīze-Soc.'!$D36)</f>
        <v>0</v>
      </c>
      <c r="Z36" s="397">
        <f>'5.DL soc.econom. analīze'!Y36*(1+'7. DL jut. analīze-Soc.'!$D36)</f>
        <v>0</v>
      </c>
      <c r="AA36" s="397">
        <f>'5.DL soc.econom. analīze'!Z36*(1+'7. DL jut. analīze-Soc.'!$D36)</f>
        <v>0</v>
      </c>
      <c r="AB36" s="397">
        <f>'5.DL soc.econom. analīze'!AA36*(1+'7. DL jut. analīze-Soc.'!$D36)</f>
        <v>0</v>
      </c>
      <c r="AC36" s="397">
        <f>'5.DL soc.econom. analīze'!AB36*(1+'7. DL jut. analīze-Soc.'!$D36)</f>
        <v>0</v>
      </c>
      <c r="AD36" s="397">
        <f>'5.DL soc.econom. analīze'!AC36*(1+'7. DL jut. analīze-Soc.'!$D36)</f>
        <v>0</v>
      </c>
      <c r="AE36" s="397">
        <f>'5.DL soc.econom. analīze'!AD36*(1+'7. DL jut. analīze-Soc.'!$D36)</f>
        <v>0</v>
      </c>
      <c r="AF36" s="397">
        <f>'5.DL soc.econom. analīze'!AE36*(1+'7. DL jut. analīze-Soc.'!$D36)</f>
        <v>0</v>
      </c>
      <c r="AG36" s="397">
        <f>'5.DL soc.econom. analīze'!AF36*(1+'7. DL jut. analīze-Soc.'!$D36)</f>
        <v>0</v>
      </c>
      <c r="AH36" s="397">
        <f>'5.DL soc.econom. analīze'!AG36*(1+'7. DL jut. analīze-Soc.'!$D36)</f>
        <v>0</v>
      </c>
      <c r="AI36" s="397">
        <f>'5.DL soc.econom. analīze'!AH36*(1+'7. DL jut. analīze-Soc.'!$D36)</f>
        <v>0</v>
      </c>
      <c r="AJ36" s="397">
        <f>'5.DL soc.econom. analīze'!AI36*(1+'7. DL jut. analīze-Soc.'!$D36)</f>
        <v>0</v>
      </c>
    </row>
    <row r="37" spans="1:81" x14ac:dyDescent="0.2">
      <c r="A37" s="339" t="s">
        <v>254</v>
      </c>
      <c r="B37" s="4" t="str">
        <f>'5.DL soc.econom. analīze'!B37</f>
        <v>Projekta atlikusī vērtība (+)</v>
      </c>
      <c r="C37" s="340" t="s">
        <v>127</v>
      </c>
      <c r="D37" s="45">
        <v>0</v>
      </c>
      <c r="E37" s="334">
        <f t="shared" si="1"/>
        <v>0</v>
      </c>
      <c r="F37" s="334">
        <f t="shared" si="2"/>
        <v>0</v>
      </c>
      <c r="G37" s="397">
        <f>'5.DL soc.econom. analīze'!F37*(1+'7. DL jut. analīze-Soc.'!$D37)</f>
        <v>0</v>
      </c>
      <c r="H37" s="397">
        <f>'5.DL soc.econom. analīze'!G37*(1+'7. DL jut. analīze-Soc.'!$D37)</f>
        <v>0</v>
      </c>
      <c r="I37" s="397">
        <f>'5.DL soc.econom. analīze'!H37*(1+'7. DL jut. analīze-Soc.'!$D37)</f>
        <v>0</v>
      </c>
      <c r="J37" s="397">
        <f>'5.DL soc.econom. analīze'!I37*(1+'7. DL jut. analīze-Soc.'!$D37)</f>
        <v>0</v>
      </c>
      <c r="K37" s="397">
        <f>'5.DL soc.econom. analīze'!J37*(1+'7. DL jut. analīze-Soc.'!$D37)</f>
        <v>0</v>
      </c>
      <c r="L37" s="397">
        <f>'5.DL soc.econom. analīze'!K37*(1+'7. DL jut. analīze-Soc.'!$D37)</f>
        <v>0</v>
      </c>
      <c r="M37" s="397">
        <f>'5.DL soc.econom. analīze'!L37*(1+'7. DL jut. analīze-Soc.'!$D37)</f>
        <v>0</v>
      </c>
      <c r="N37" s="397">
        <f>'5.DL soc.econom. analīze'!M37*(1+'7. DL jut. analīze-Soc.'!$D37)</f>
        <v>0</v>
      </c>
      <c r="O37" s="397">
        <f>'5.DL soc.econom. analīze'!N37*(1+'7. DL jut. analīze-Soc.'!$D37)</f>
        <v>0</v>
      </c>
      <c r="P37" s="397">
        <f>'5.DL soc.econom. analīze'!O37*(1+'7. DL jut. analīze-Soc.'!$D37)</f>
        <v>0</v>
      </c>
      <c r="Q37" s="397">
        <f>'5.DL soc.econom. analīze'!P37*(1+'7. DL jut. analīze-Soc.'!$D37)</f>
        <v>0</v>
      </c>
      <c r="R37" s="397">
        <f>'5.DL soc.econom. analīze'!Q37*(1+'7. DL jut. analīze-Soc.'!$D37)</f>
        <v>0</v>
      </c>
      <c r="S37" s="397">
        <f>'5.DL soc.econom. analīze'!R37*(1+'7. DL jut. analīze-Soc.'!$D37)</f>
        <v>0</v>
      </c>
      <c r="T37" s="397">
        <f>'5.DL soc.econom. analīze'!S37*(1+'7. DL jut. analīze-Soc.'!$D37)</f>
        <v>0</v>
      </c>
      <c r="U37" s="397">
        <f>'5.DL soc.econom. analīze'!T37*(1+'7. DL jut. analīze-Soc.'!$D37)</f>
        <v>0</v>
      </c>
      <c r="V37" s="397">
        <f>'5.DL soc.econom. analīze'!U37*(1+'7. DL jut. analīze-Soc.'!$D37)</f>
        <v>0</v>
      </c>
      <c r="W37" s="397">
        <f>'5.DL soc.econom. analīze'!V37*(1+'7. DL jut. analīze-Soc.'!$D37)</f>
        <v>0</v>
      </c>
      <c r="X37" s="397">
        <f>'5.DL soc.econom. analīze'!W37*(1+'7. DL jut. analīze-Soc.'!$D37)</f>
        <v>0</v>
      </c>
      <c r="Y37" s="397">
        <f>'5.DL soc.econom. analīze'!X37*(1+'7. DL jut. analīze-Soc.'!$D37)</f>
        <v>0</v>
      </c>
      <c r="Z37" s="397">
        <f>'5.DL soc.econom. analīze'!Y37*(1+'7. DL jut. analīze-Soc.'!$D37)</f>
        <v>0</v>
      </c>
      <c r="AA37" s="397">
        <f>'5.DL soc.econom. analīze'!Z37*(1+'7. DL jut. analīze-Soc.'!$D37)</f>
        <v>0</v>
      </c>
      <c r="AB37" s="397">
        <f>'5.DL soc.econom. analīze'!AA37*(1+'7. DL jut. analīze-Soc.'!$D37)</f>
        <v>0</v>
      </c>
      <c r="AC37" s="397">
        <f>'5.DL soc.econom. analīze'!AB37*(1+'7. DL jut. analīze-Soc.'!$D37)</f>
        <v>0</v>
      </c>
      <c r="AD37" s="397">
        <f>'5.DL soc.econom. analīze'!AC37*(1+'7. DL jut. analīze-Soc.'!$D37)</f>
        <v>0</v>
      </c>
      <c r="AE37" s="397">
        <f>'5.DL soc.econom. analīze'!AD37*(1+'7. DL jut. analīze-Soc.'!$D37)</f>
        <v>0</v>
      </c>
      <c r="AF37" s="397">
        <f>'5.DL soc.econom. analīze'!AE37*(1+'7. DL jut. analīze-Soc.'!$D37)</f>
        <v>0</v>
      </c>
      <c r="AG37" s="397">
        <f>'5.DL soc.econom. analīze'!AF37*(1+'7. DL jut. analīze-Soc.'!$D37)</f>
        <v>0</v>
      </c>
      <c r="AH37" s="397">
        <f>'5.DL soc.econom. analīze'!AG37*(1+'7. DL jut. analīze-Soc.'!$D37)</f>
        <v>0</v>
      </c>
      <c r="AI37" s="397">
        <f>'5.DL soc.econom. analīze'!AH37*(1+'7. DL jut. analīze-Soc.'!$D37)</f>
        <v>0</v>
      </c>
      <c r="AJ37" s="397">
        <f>'5.DL soc.econom. analīze'!AI37*(1+'7. DL jut. analīze-Soc.'!$D37)</f>
        <v>0</v>
      </c>
    </row>
    <row r="38" spans="1:81" s="337" customFormat="1" x14ac:dyDescent="0.2">
      <c r="A38" s="331">
        <v>5</v>
      </c>
      <c r="B38" s="332" t="s">
        <v>255</v>
      </c>
      <c r="C38" s="333" t="s">
        <v>127</v>
      </c>
      <c r="D38" s="45">
        <v>0</v>
      </c>
      <c r="E38" s="334">
        <f t="shared" si="1"/>
        <v>0</v>
      </c>
      <c r="F38" s="334">
        <f t="shared" si="2"/>
        <v>0</v>
      </c>
      <c r="G38" s="335">
        <f>SUM(G39:G41)</f>
        <v>0</v>
      </c>
      <c r="H38" s="335">
        <f t="shared" ref="H38:AJ38" si="6">SUM(H39:H41)</f>
        <v>0</v>
      </c>
      <c r="I38" s="335">
        <f t="shared" si="6"/>
        <v>0</v>
      </c>
      <c r="J38" s="335">
        <f t="shared" si="6"/>
        <v>0</v>
      </c>
      <c r="K38" s="335">
        <f t="shared" si="6"/>
        <v>0</v>
      </c>
      <c r="L38" s="335">
        <f t="shared" si="6"/>
        <v>0</v>
      </c>
      <c r="M38" s="335">
        <f t="shared" si="6"/>
        <v>0</v>
      </c>
      <c r="N38" s="335">
        <f t="shared" si="6"/>
        <v>0</v>
      </c>
      <c r="O38" s="335">
        <f t="shared" si="6"/>
        <v>0</v>
      </c>
      <c r="P38" s="335">
        <f t="shared" si="6"/>
        <v>0</v>
      </c>
      <c r="Q38" s="335">
        <f t="shared" si="6"/>
        <v>0</v>
      </c>
      <c r="R38" s="335">
        <f t="shared" si="6"/>
        <v>0</v>
      </c>
      <c r="S38" s="335">
        <f t="shared" si="6"/>
        <v>0</v>
      </c>
      <c r="T38" s="335">
        <f t="shared" si="6"/>
        <v>0</v>
      </c>
      <c r="U38" s="335">
        <f t="shared" si="6"/>
        <v>0</v>
      </c>
      <c r="V38" s="335">
        <f t="shared" si="6"/>
        <v>0</v>
      </c>
      <c r="W38" s="335">
        <f t="shared" si="6"/>
        <v>0</v>
      </c>
      <c r="X38" s="335">
        <f t="shared" si="6"/>
        <v>0</v>
      </c>
      <c r="Y38" s="335">
        <f t="shared" si="6"/>
        <v>0</v>
      </c>
      <c r="Z38" s="335">
        <f t="shared" si="6"/>
        <v>0</v>
      </c>
      <c r="AA38" s="335">
        <f t="shared" si="6"/>
        <v>0</v>
      </c>
      <c r="AB38" s="335">
        <f t="shared" si="6"/>
        <v>0</v>
      </c>
      <c r="AC38" s="335">
        <f t="shared" si="6"/>
        <v>0</v>
      </c>
      <c r="AD38" s="335">
        <f t="shared" si="6"/>
        <v>0</v>
      </c>
      <c r="AE38" s="335">
        <f t="shared" si="6"/>
        <v>0</v>
      </c>
      <c r="AF38" s="335">
        <f t="shared" si="6"/>
        <v>0</v>
      </c>
      <c r="AG38" s="335">
        <f t="shared" si="6"/>
        <v>0</v>
      </c>
      <c r="AH38" s="335">
        <f t="shared" si="6"/>
        <v>0</v>
      </c>
      <c r="AI38" s="335">
        <f t="shared" si="6"/>
        <v>0</v>
      </c>
      <c r="AJ38" s="335">
        <f t="shared" si="6"/>
        <v>0</v>
      </c>
      <c r="AK38" s="3"/>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row>
    <row r="39" spans="1:81" x14ac:dyDescent="0.2">
      <c r="A39" s="329" t="s">
        <v>256</v>
      </c>
      <c r="B39" s="4" t="str">
        <f>'5.DL soc.econom. analīze'!B39</f>
        <v>Projekta darbības izmaksu darbaspēka izmaksas (+/-)**</v>
      </c>
      <c r="C39" s="33" t="s">
        <v>127</v>
      </c>
      <c r="D39" s="45">
        <v>0</v>
      </c>
      <c r="E39" s="334">
        <f t="shared" si="1"/>
        <v>0</v>
      </c>
      <c r="F39" s="334">
        <f t="shared" si="2"/>
        <v>0</v>
      </c>
      <c r="G39" s="397">
        <f>'5.DL soc.econom. analīze'!F39*(1+'7. DL jut. analīze-Soc.'!$D39)</f>
        <v>0</v>
      </c>
      <c r="H39" s="397">
        <f>'5.DL soc.econom. analīze'!G39*(1+'7. DL jut. analīze-Soc.'!$D39)</f>
        <v>0</v>
      </c>
      <c r="I39" s="397">
        <f>'5.DL soc.econom. analīze'!H39*(1+'7. DL jut. analīze-Soc.'!$D39)</f>
        <v>0</v>
      </c>
      <c r="J39" s="397">
        <f>'5.DL soc.econom. analīze'!I39*(1+'7. DL jut. analīze-Soc.'!$D39)</f>
        <v>0</v>
      </c>
      <c r="K39" s="397">
        <f>'5.DL soc.econom. analīze'!J39*(1+'7. DL jut. analīze-Soc.'!$D39)</f>
        <v>0</v>
      </c>
      <c r="L39" s="397">
        <f>'5.DL soc.econom. analīze'!K39*(1+'7. DL jut. analīze-Soc.'!$D39)</f>
        <v>0</v>
      </c>
      <c r="M39" s="397">
        <f>'5.DL soc.econom. analīze'!L39*(1+'7. DL jut. analīze-Soc.'!$D39)</f>
        <v>0</v>
      </c>
      <c r="N39" s="397">
        <f>'5.DL soc.econom. analīze'!M39*(1+'7. DL jut. analīze-Soc.'!$D39)</f>
        <v>0</v>
      </c>
      <c r="O39" s="397">
        <f>'5.DL soc.econom. analīze'!N39*(1+'7. DL jut. analīze-Soc.'!$D39)</f>
        <v>0</v>
      </c>
      <c r="P39" s="397">
        <f>'5.DL soc.econom. analīze'!O39*(1+'7. DL jut. analīze-Soc.'!$D39)</f>
        <v>0</v>
      </c>
      <c r="Q39" s="397">
        <f>'5.DL soc.econom. analīze'!P39*(1+'7. DL jut. analīze-Soc.'!$D39)</f>
        <v>0</v>
      </c>
      <c r="R39" s="397">
        <f>'5.DL soc.econom. analīze'!Q39*(1+'7. DL jut. analīze-Soc.'!$D39)</f>
        <v>0</v>
      </c>
      <c r="S39" s="397">
        <f>'5.DL soc.econom. analīze'!R39*(1+'7. DL jut. analīze-Soc.'!$D39)</f>
        <v>0</v>
      </c>
      <c r="T39" s="397">
        <f>'5.DL soc.econom. analīze'!S39*(1+'7. DL jut. analīze-Soc.'!$D39)</f>
        <v>0</v>
      </c>
      <c r="U39" s="397">
        <f>'5.DL soc.econom. analīze'!T39*(1+'7. DL jut. analīze-Soc.'!$D39)</f>
        <v>0</v>
      </c>
      <c r="V39" s="397">
        <f>'5.DL soc.econom. analīze'!U39*(1+'7. DL jut. analīze-Soc.'!$D39)</f>
        <v>0</v>
      </c>
      <c r="W39" s="397">
        <f>'5.DL soc.econom. analīze'!V39*(1+'7. DL jut. analīze-Soc.'!$D39)</f>
        <v>0</v>
      </c>
      <c r="X39" s="397">
        <f>'5.DL soc.econom. analīze'!W39*(1+'7. DL jut. analīze-Soc.'!$D39)</f>
        <v>0</v>
      </c>
      <c r="Y39" s="397">
        <f>'5.DL soc.econom. analīze'!X39*(1+'7. DL jut. analīze-Soc.'!$D39)</f>
        <v>0</v>
      </c>
      <c r="Z39" s="397">
        <f>'5.DL soc.econom. analīze'!Y39*(1+'7. DL jut. analīze-Soc.'!$D39)</f>
        <v>0</v>
      </c>
      <c r="AA39" s="397">
        <f>'5.DL soc.econom. analīze'!Z39*(1+'7. DL jut. analīze-Soc.'!$D39)</f>
        <v>0</v>
      </c>
      <c r="AB39" s="397">
        <f>'5.DL soc.econom. analīze'!AA39*(1+'7. DL jut. analīze-Soc.'!$D39)</f>
        <v>0</v>
      </c>
      <c r="AC39" s="397">
        <f>'5.DL soc.econom. analīze'!AB39*(1+'7. DL jut. analīze-Soc.'!$D39)</f>
        <v>0</v>
      </c>
      <c r="AD39" s="397">
        <f>'5.DL soc.econom. analīze'!AC39*(1+'7. DL jut. analīze-Soc.'!$D39)</f>
        <v>0</v>
      </c>
      <c r="AE39" s="397">
        <f>'5.DL soc.econom. analīze'!AD39*(1+'7. DL jut. analīze-Soc.'!$D39)</f>
        <v>0</v>
      </c>
      <c r="AF39" s="397">
        <f>'5.DL soc.econom. analīze'!AE39*(1+'7. DL jut. analīze-Soc.'!$D39)</f>
        <v>0</v>
      </c>
      <c r="AG39" s="397">
        <f>'5.DL soc.econom. analīze'!AF39*(1+'7. DL jut. analīze-Soc.'!$D39)</f>
        <v>0</v>
      </c>
      <c r="AH39" s="397">
        <f>'5.DL soc.econom. analīze'!AG39*(1+'7. DL jut. analīze-Soc.'!$D39)</f>
        <v>0</v>
      </c>
      <c r="AI39" s="397">
        <f>'5.DL soc.econom. analīze'!AH39*(1+'7. DL jut. analīze-Soc.'!$D39)</f>
        <v>0</v>
      </c>
      <c r="AJ39" s="397">
        <f>'5.DL soc.econom. analīze'!AI39*(1+'7. DL jut. analīze-Soc.'!$D39)</f>
        <v>0</v>
      </c>
    </row>
    <row r="40" spans="1:81" x14ac:dyDescent="0.2">
      <c r="A40" s="329" t="s">
        <v>258</v>
      </c>
      <c r="B40" s="4" t="str">
        <f>'5.DL soc.econom. analīze'!B40</f>
        <v>Investīciju darba spēka izmaksas (+)**</v>
      </c>
      <c r="C40" s="33" t="s">
        <v>127</v>
      </c>
      <c r="D40" s="45">
        <v>0</v>
      </c>
      <c r="E40" s="334">
        <f t="shared" si="1"/>
        <v>0</v>
      </c>
      <c r="F40" s="334">
        <f t="shared" si="2"/>
        <v>0</v>
      </c>
      <c r="G40" s="397">
        <f>'5.DL soc.econom. analīze'!F40*(1+'7. DL jut. analīze-Soc.'!$D40)</f>
        <v>0</v>
      </c>
      <c r="H40" s="397">
        <f>'5.DL soc.econom. analīze'!G40*(1+'7. DL jut. analīze-Soc.'!$D40)</f>
        <v>0</v>
      </c>
      <c r="I40" s="397">
        <f>'5.DL soc.econom. analīze'!H40*(1+'7. DL jut. analīze-Soc.'!$D40)</f>
        <v>0</v>
      </c>
      <c r="J40" s="397">
        <f>'5.DL soc.econom. analīze'!I40*(1+'7. DL jut. analīze-Soc.'!$D40)</f>
        <v>0</v>
      </c>
      <c r="K40" s="397">
        <f>'5.DL soc.econom. analīze'!J40*(1+'7. DL jut. analīze-Soc.'!$D40)</f>
        <v>0</v>
      </c>
      <c r="L40" s="397">
        <f>'5.DL soc.econom. analīze'!K40*(1+'7. DL jut. analīze-Soc.'!$D40)</f>
        <v>0</v>
      </c>
      <c r="M40" s="397">
        <f>'5.DL soc.econom. analīze'!L40*(1+'7. DL jut. analīze-Soc.'!$D40)</f>
        <v>0</v>
      </c>
      <c r="N40" s="397">
        <f>'5.DL soc.econom. analīze'!M40*(1+'7. DL jut. analīze-Soc.'!$D40)</f>
        <v>0</v>
      </c>
      <c r="O40" s="397">
        <f>'5.DL soc.econom. analīze'!N40*(1+'7. DL jut. analīze-Soc.'!$D40)</f>
        <v>0</v>
      </c>
      <c r="P40" s="397">
        <f>'5.DL soc.econom. analīze'!O40*(1+'7. DL jut. analīze-Soc.'!$D40)</f>
        <v>0</v>
      </c>
      <c r="Q40" s="397">
        <f>'5.DL soc.econom. analīze'!P40*(1+'7. DL jut. analīze-Soc.'!$D40)</f>
        <v>0</v>
      </c>
      <c r="R40" s="397">
        <f>'5.DL soc.econom. analīze'!Q40*(1+'7. DL jut. analīze-Soc.'!$D40)</f>
        <v>0</v>
      </c>
      <c r="S40" s="397">
        <f>'5.DL soc.econom. analīze'!R40*(1+'7. DL jut. analīze-Soc.'!$D40)</f>
        <v>0</v>
      </c>
      <c r="T40" s="397">
        <f>'5.DL soc.econom. analīze'!S40*(1+'7. DL jut. analīze-Soc.'!$D40)</f>
        <v>0</v>
      </c>
      <c r="U40" s="397">
        <f>'5.DL soc.econom. analīze'!T40*(1+'7. DL jut. analīze-Soc.'!$D40)</f>
        <v>0</v>
      </c>
      <c r="V40" s="397">
        <f>'5.DL soc.econom. analīze'!U40*(1+'7. DL jut. analīze-Soc.'!$D40)</f>
        <v>0</v>
      </c>
      <c r="W40" s="397">
        <f>'5.DL soc.econom. analīze'!V40*(1+'7. DL jut. analīze-Soc.'!$D40)</f>
        <v>0</v>
      </c>
      <c r="X40" s="397">
        <f>'5.DL soc.econom. analīze'!W40*(1+'7. DL jut. analīze-Soc.'!$D40)</f>
        <v>0</v>
      </c>
      <c r="Y40" s="397">
        <f>'5.DL soc.econom. analīze'!X40*(1+'7. DL jut. analīze-Soc.'!$D40)</f>
        <v>0</v>
      </c>
      <c r="Z40" s="397">
        <f>'5.DL soc.econom. analīze'!Y40*(1+'7. DL jut. analīze-Soc.'!$D40)</f>
        <v>0</v>
      </c>
      <c r="AA40" s="397">
        <f>'5.DL soc.econom. analīze'!Z40*(1+'7. DL jut. analīze-Soc.'!$D40)</f>
        <v>0</v>
      </c>
      <c r="AB40" s="397">
        <f>'5.DL soc.econom. analīze'!AA40*(1+'7. DL jut. analīze-Soc.'!$D40)</f>
        <v>0</v>
      </c>
      <c r="AC40" s="397">
        <f>'5.DL soc.econom. analīze'!AB40*(1+'7. DL jut. analīze-Soc.'!$D40)</f>
        <v>0</v>
      </c>
      <c r="AD40" s="397">
        <f>'5.DL soc.econom. analīze'!AC40*(1+'7. DL jut. analīze-Soc.'!$D40)</f>
        <v>0</v>
      </c>
      <c r="AE40" s="397">
        <f>'5.DL soc.econom. analīze'!AD40*(1+'7. DL jut. analīze-Soc.'!$D40)</f>
        <v>0</v>
      </c>
      <c r="AF40" s="397">
        <f>'5.DL soc.econom. analīze'!AE40*(1+'7. DL jut. analīze-Soc.'!$D40)</f>
        <v>0</v>
      </c>
      <c r="AG40" s="397">
        <f>'5.DL soc.econom. analīze'!AF40*(1+'7. DL jut. analīze-Soc.'!$D40)</f>
        <v>0</v>
      </c>
      <c r="AH40" s="397">
        <f>'5.DL soc.econom. analīze'!AG40*(1+'7. DL jut. analīze-Soc.'!$D40)</f>
        <v>0</v>
      </c>
      <c r="AI40" s="397">
        <f>'5.DL soc.econom. analīze'!AH40*(1+'7. DL jut. analīze-Soc.'!$D40)</f>
        <v>0</v>
      </c>
      <c r="AJ40" s="397">
        <f>'5.DL soc.econom. analīze'!AI40*(1+'7. DL jut. analīze-Soc.'!$D40)</f>
        <v>0</v>
      </c>
    </row>
    <row r="41" spans="1:81" x14ac:dyDescent="0.2">
      <c r="A41" s="339" t="s">
        <v>260</v>
      </c>
      <c r="B41" s="4" t="str">
        <f>'5.DL soc.econom. analīze'!B41</f>
        <v>Citas fiskālās korekcijas (+)*</v>
      </c>
      <c r="C41" s="340" t="s">
        <v>127</v>
      </c>
      <c r="D41" s="45">
        <v>0</v>
      </c>
      <c r="E41" s="334">
        <f t="shared" si="1"/>
        <v>0</v>
      </c>
      <c r="F41" s="334">
        <f t="shared" si="2"/>
        <v>0</v>
      </c>
      <c r="G41" s="397">
        <f>'5.DL soc.econom. analīze'!F41*(1+'7. DL jut. analīze-Soc.'!$D41)</f>
        <v>0</v>
      </c>
      <c r="H41" s="397">
        <f>'5.DL soc.econom. analīze'!G41*(1+'7. DL jut. analīze-Soc.'!$D41)</f>
        <v>0</v>
      </c>
      <c r="I41" s="397">
        <f>'5.DL soc.econom. analīze'!H41*(1+'7. DL jut. analīze-Soc.'!$D41)</f>
        <v>0</v>
      </c>
      <c r="J41" s="397">
        <f>'5.DL soc.econom. analīze'!I41*(1+'7. DL jut. analīze-Soc.'!$D41)</f>
        <v>0</v>
      </c>
      <c r="K41" s="397">
        <f>'5.DL soc.econom. analīze'!J41*(1+'7. DL jut. analīze-Soc.'!$D41)</f>
        <v>0</v>
      </c>
      <c r="L41" s="397">
        <f>'5.DL soc.econom. analīze'!K41*(1+'7. DL jut. analīze-Soc.'!$D41)</f>
        <v>0</v>
      </c>
      <c r="M41" s="397">
        <f>'5.DL soc.econom. analīze'!L41*(1+'7. DL jut. analīze-Soc.'!$D41)</f>
        <v>0</v>
      </c>
      <c r="N41" s="397">
        <f>'5.DL soc.econom. analīze'!M41*(1+'7. DL jut. analīze-Soc.'!$D41)</f>
        <v>0</v>
      </c>
      <c r="O41" s="397">
        <f>'5.DL soc.econom. analīze'!N41*(1+'7. DL jut. analīze-Soc.'!$D41)</f>
        <v>0</v>
      </c>
      <c r="P41" s="397">
        <f>'5.DL soc.econom. analīze'!O41*(1+'7. DL jut. analīze-Soc.'!$D41)</f>
        <v>0</v>
      </c>
      <c r="Q41" s="397">
        <f>'5.DL soc.econom. analīze'!P41*(1+'7. DL jut. analīze-Soc.'!$D41)</f>
        <v>0</v>
      </c>
      <c r="R41" s="397">
        <f>'5.DL soc.econom. analīze'!Q41*(1+'7. DL jut. analīze-Soc.'!$D41)</f>
        <v>0</v>
      </c>
      <c r="S41" s="397">
        <f>'5.DL soc.econom. analīze'!R41*(1+'7. DL jut. analīze-Soc.'!$D41)</f>
        <v>0</v>
      </c>
      <c r="T41" s="397">
        <f>'5.DL soc.econom. analīze'!S41*(1+'7. DL jut. analīze-Soc.'!$D41)</f>
        <v>0</v>
      </c>
      <c r="U41" s="397">
        <f>'5.DL soc.econom. analīze'!T41*(1+'7. DL jut. analīze-Soc.'!$D41)</f>
        <v>0</v>
      </c>
      <c r="V41" s="397">
        <f>'5.DL soc.econom. analīze'!U41*(1+'7. DL jut. analīze-Soc.'!$D41)</f>
        <v>0</v>
      </c>
      <c r="W41" s="397">
        <f>'5.DL soc.econom. analīze'!V41*(1+'7. DL jut. analīze-Soc.'!$D41)</f>
        <v>0</v>
      </c>
      <c r="X41" s="397">
        <f>'5.DL soc.econom. analīze'!W41*(1+'7. DL jut. analīze-Soc.'!$D41)</f>
        <v>0</v>
      </c>
      <c r="Y41" s="397">
        <f>'5.DL soc.econom. analīze'!X41*(1+'7. DL jut. analīze-Soc.'!$D41)</f>
        <v>0</v>
      </c>
      <c r="Z41" s="397">
        <f>'5.DL soc.econom. analīze'!Y41*(1+'7. DL jut. analīze-Soc.'!$D41)</f>
        <v>0</v>
      </c>
      <c r="AA41" s="397">
        <f>'5.DL soc.econom. analīze'!Z41*(1+'7. DL jut. analīze-Soc.'!$D41)</f>
        <v>0</v>
      </c>
      <c r="AB41" s="397">
        <f>'5.DL soc.econom. analīze'!AA41*(1+'7. DL jut. analīze-Soc.'!$D41)</f>
        <v>0</v>
      </c>
      <c r="AC41" s="397">
        <f>'5.DL soc.econom. analīze'!AB41*(1+'7. DL jut. analīze-Soc.'!$D41)</f>
        <v>0</v>
      </c>
      <c r="AD41" s="397">
        <f>'5.DL soc.econom. analīze'!AC41*(1+'7. DL jut. analīze-Soc.'!$D41)</f>
        <v>0</v>
      </c>
      <c r="AE41" s="397">
        <f>'5.DL soc.econom. analīze'!AD41*(1+'7. DL jut. analīze-Soc.'!$D41)</f>
        <v>0</v>
      </c>
      <c r="AF41" s="397">
        <f>'5.DL soc.econom. analīze'!AE41*(1+'7. DL jut. analīze-Soc.'!$D41)</f>
        <v>0</v>
      </c>
      <c r="AG41" s="397">
        <f>'5.DL soc.econom. analīze'!AF41*(1+'7. DL jut. analīze-Soc.'!$D41)</f>
        <v>0</v>
      </c>
      <c r="AH41" s="397">
        <f>'5.DL soc.econom. analīze'!AG41*(1+'7. DL jut. analīze-Soc.'!$D41)</f>
        <v>0</v>
      </c>
      <c r="AI41" s="397">
        <f>'5.DL soc.econom. analīze'!AH41*(1+'7. DL jut. analīze-Soc.'!$D41)</f>
        <v>0</v>
      </c>
      <c r="AJ41" s="397">
        <f>'5.DL soc.econom. analīze'!AI41*(1+'7. DL jut. analīze-Soc.'!$D41)</f>
        <v>0</v>
      </c>
    </row>
    <row r="42" spans="1:81" x14ac:dyDescent="0.2">
      <c r="A42" s="342"/>
      <c r="B42" s="343" t="s">
        <v>194</v>
      </c>
      <c r="C42" s="342"/>
      <c r="D42" s="342"/>
      <c r="E42" s="344">
        <f t="shared" si="1"/>
        <v>0</v>
      </c>
      <c r="F42" s="344">
        <f t="shared" si="2"/>
        <v>0</v>
      </c>
      <c r="G42" s="345">
        <f>G8+G18+G24+G34</f>
        <v>0</v>
      </c>
      <c r="H42" s="345">
        <f t="shared" ref="H42:AJ42" si="7">H8+H18+H24+H34</f>
        <v>0</v>
      </c>
      <c r="I42" s="345">
        <f t="shared" si="7"/>
        <v>0</v>
      </c>
      <c r="J42" s="345">
        <f t="shared" si="7"/>
        <v>0</v>
      </c>
      <c r="K42" s="345">
        <f t="shared" si="7"/>
        <v>0</v>
      </c>
      <c r="L42" s="345">
        <f t="shared" si="7"/>
        <v>0</v>
      </c>
      <c r="M42" s="345">
        <f t="shared" si="7"/>
        <v>0</v>
      </c>
      <c r="N42" s="345">
        <f t="shared" si="7"/>
        <v>0</v>
      </c>
      <c r="O42" s="345">
        <f t="shared" si="7"/>
        <v>0</v>
      </c>
      <c r="P42" s="345">
        <f t="shared" si="7"/>
        <v>0</v>
      </c>
      <c r="Q42" s="345">
        <f t="shared" si="7"/>
        <v>0</v>
      </c>
      <c r="R42" s="345">
        <f t="shared" si="7"/>
        <v>0</v>
      </c>
      <c r="S42" s="345">
        <f t="shared" si="7"/>
        <v>0</v>
      </c>
      <c r="T42" s="345">
        <f t="shared" si="7"/>
        <v>0</v>
      </c>
      <c r="U42" s="345">
        <f t="shared" si="7"/>
        <v>0</v>
      </c>
      <c r="V42" s="345">
        <f t="shared" si="7"/>
        <v>0</v>
      </c>
      <c r="W42" s="345">
        <f t="shared" si="7"/>
        <v>0</v>
      </c>
      <c r="X42" s="345">
        <f t="shared" si="7"/>
        <v>0</v>
      </c>
      <c r="Y42" s="345">
        <f t="shared" si="7"/>
        <v>0</v>
      </c>
      <c r="Z42" s="345">
        <f t="shared" si="7"/>
        <v>0</v>
      </c>
      <c r="AA42" s="345">
        <f t="shared" si="7"/>
        <v>0</v>
      </c>
      <c r="AB42" s="345">
        <f t="shared" si="7"/>
        <v>0</v>
      </c>
      <c r="AC42" s="345">
        <f t="shared" si="7"/>
        <v>0</v>
      </c>
      <c r="AD42" s="345">
        <f t="shared" si="7"/>
        <v>0</v>
      </c>
      <c r="AE42" s="345">
        <f t="shared" si="7"/>
        <v>0</v>
      </c>
      <c r="AF42" s="345">
        <f t="shared" si="7"/>
        <v>0</v>
      </c>
      <c r="AG42" s="345">
        <f t="shared" si="7"/>
        <v>0</v>
      </c>
      <c r="AH42" s="345">
        <f t="shared" si="7"/>
        <v>0</v>
      </c>
      <c r="AI42" s="345">
        <f t="shared" si="7"/>
        <v>0</v>
      </c>
      <c r="AJ42" s="345">
        <f t="shared" si="7"/>
        <v>0</v>
      </c>
      <c r="AK42" s="346"/>
      <c r="AL42" s="346"/>
    </row>
    <row r="43" spans="1:81" s="3" customFormat="1" x14ac:dyDescent="0.2"/>
    <row r="44" spans="1:81" s="197" customFormat="1" x14ac:dyDescent="0.2">
      <c r="A44" s="331">
        <v>6</v>
      </c>
      <c r="B44" s="332" t="s">
        <v>262</v>
      </c>
      <c r="C44" s="332"/>
      <c r="D44" s="332"/>
      <c r="E44" s="560" t="s">
        <v>296</v>
      </c>
      <c r="F44" s="561"/>
      <c r="G44" s="561" t="s">
        <v>297</v>
      </c>
      <c r="H44" s="561"/>
      <c r="I44" s="561" t="s">
        <v>298</v>
      </c>
      <c r="J44" s="56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row>
    <row r="45" spans="1:81" s="197" customFormat="1" x14ac:dyDescent="0.2">
      <c r="A45" s="347" t="s">
        <v>263</v>
      </c>
      <c r="B45" s="228" t="s">
        <v>264</v>
      </c>
      <c r="C45" s="228"/>
      <c r="D45" s="228"/>
      <c r="E45" s="563">
        <f>'5.DL soc.econom. analīze'!D44</f>
        <v>0</v>
      </c>
      <c r="F45" s="564"/>
      <c r="G45" s="399">
        <f>E42</f>
        <v>0</v>
      </c>
      <c r="H45" s="400"/>
      <c r="I45" s="558" t="e">
        <f>G45/E45-1</f>
        <v>#DIV/0!</v>
      </c>
      <c r="J45" s="559"/>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row>
    <row r="46" spans="1:81" s="197" customFormat="1" ht="12.75" customHeight="1" x14ac:dyDescent="0.25">
      <c r="A46" s="351"/>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algorithmName="SHA-512" hashValue="EE7Loxr0Rc3g49SekO58pky/fdCuoQabyUbaLP+Dnc413To/7tNDiIplIZjCHLrp+5KrZMIOSSmx05TuBkdaoA==" saltValue="Sot9tSTDKI7vUaFyLyNdoQ=="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0"/>
  <sheetViews>
    <sheetView zoomScale="80" zoomScaleNormal="80" workbookViewId="0">
      <pane xSplit="2" ySplit="3" topLeftCell="C4" activePane="bottomRight" state="frozen"/>
      <selection pane="topRight" activeCell="C1" sqref="C1"/>
      <selection pane="bottomLeft" activeCell="A4" sqref="A4"/>
      <selection pane="bottomRight" activeCell="B30" sqref="B30:D30"/>
    </sheetView>
  </sheetViews>
  <sheetFormatPr defaultColWidth="9.140625" defaultRowHeight="15.75" x14ac:dyDescent="0.25"/>
  <cols>
    <col min="1" max="1" width="6" style="149" customWidth="1"/>
    <col min="2" max="2" width="52.140625" style="149" customWidth="1"/>
    <col min="3" max="5" width="32.7109375" style="149" customWidth="1"/>
    <col min="6" max="7" width="9.140625" style="149" customWidth="1"/>
    <col min="8" max="16384" width="9.140625" style="149"/>
  </cols>
  <sheetData>
    <row r="1" spans="1:6" ht="26.25" x14ac:dyDescent="0.25">
      <c r="A1" s="528" t="s">
        <v>90</v>
      </c>
      <c r="B1" s="528"/>
      <c r="C1" s="528"/>
      <c r="D1" s="528"/>
      <c r="E1" s="528"/>
    </row>
    <row r="2" spans="1:6" x14ac:dyDescent="0.25">
      <c r="A2" s="150" t="s">
        <v>91</v>
      </c>
      <c r="B2" s="150"/>
      <c r="C2" s="150"/>
      <c r="D2" s="150"/>
      <c r="E2" s="150"/>
    </row>
    <row r="3" spans="1:6" x14ac:dyDescent="0.25">
      <c r="A3" s="151"/>
      <c r="B3" s="151"/>
      <c r="C3" s="152"/>
      <c r="D3" s="152"/>
      <c r="E3" s="152"/>
    </row>
    <row r="4" spans="1:6" ht="15.75" customHeight="1" x14ac:dyDescent="0.25">
      <c r="A4" s="153" t="s">
        <v>92</v>
      </c>
      <c r="B4" s="153" t="s">
        <v>93</v>
      </c>
      <c r="C4" s="98"/>
      <c r="D4" s="21"/>
      <c r="E4" s="21"/>
    </row>
    <row r="5" spans="1:6" ht="15.75" customHeight="1" x14ac:dyDescent="0.25">
      <c r="A5" s="153" t="s">
        <v>94</v>
      </c>
      <c r="B5" s="153" t="s">
        <v>95</v>
      </c>
      <c r="C5" s="160"/>
      <c r="D5" s="21"/>
      <c r="E5" s="21"/>
    </row>
    <row r="6" spans="1:6" x14ac:dyDescent="0.25">
      <c r="A6" s="153" t="s">
        <v>96</v>
      </c>
      <c r="B6" s="153" t="s">
        <v>97</v>
      </c>
      <c r="C6" s="98"/>
      <c r="D6" s="21"/>
      <c r="E6" s="21"/>
    </row>
    <row r="7" spans="1:6" x14ac:dyDescent="0.25">
      <c r="A7" s="153" t="s">
        <v>98</v>
      </c>
      <c r="B7" s="153" t="s">
        <v>99</v>
      </c>
      <c r="C7" s="98" t="s">
        <v>18</v>
      </c>
      <c r="D7" s="21"/>
      <c r="E7" s="21"/>
    </row>
    <row r="8" spans="1:6" hidden="1" x14ac:dyDescent="0.25">
      <c r="A8" s="153" t="s">
        <v>100</v>
      </c>
      <c r="B8" s="153" t="s">
        <v>101</v>
      </c>
      <c r="C8" s="115"/>
      <c r="D8" s="21"/>
      <c r="E8" s="21"/>
      <c r="F8" s="154" t="s">
        <v>102</v>
      </c>
    </row>
    <row r="9" spans="1:6" x14ac:dyDescent="0.25">
      <c r="A9" s="524" t="s">
        <v>100</v>
      </c>
      <c r="B9" s="524" t="s">
        <v>103</v>
      </c>
      <c r="C9" s="22"/>
      <c r="D9" s="21"/>
      <c r="E9" s="21"/>
    </row>
    <row r="10" spans="1:6" x14ac:dyDescent="0.25">
      <c r="A10" s="525"/>
      <c r="B10" s="525"/>
      <c r="C10" s="22"/>
      <c r="D10" s="21"/>
      <c r="E10" s="21"/>
    </row>
    <row r="11" spans="1:6" x14ac:dyDescent="0.25">
      <c r="A11" s="525"/>
      <c r="B11" s="525"/>
      <c r="C11" s="22"/>
      <c r="D11" s="21"/>
      <c r="E11" s="21"/>
    </row>
    <row r="12" spans="1:6" x14ac:dyDescent="0.25">
      <c r="A12" s="526"/>
      <c r="B12" s="526"/>
      <c r="C12" s="22"/>
      <c r="D12" s="21"/>
      <c r="E12" s="21"/>
    </row>
    <row r="13" spans="1:6" x14ac:dyDescent="0.25">
      <c r="A13" s="155" t="s">
        <v>104</v>
      </c>
      <c r="B13" s="156" t="s">
        <v>105</v>
      </c>
      <c r="C13" s="134"/>
      <c r="D13" s="134"/>
      <c r="E13" s="134">
        <v>2024</v>
      </c>
    </row>
    <row r="14" spans="1:6" x14ac:dyDescent="0.25">
      <c r="A14" s="153" t="s">
        <v>106</v>
      </c>
      <c r="B14" s="156" t="s">
        <v>107</v>
      </c>
      <c r="C14" s="134"/>
      <c r="D14" s="134"/>
      <c r="E14" s="134">
        <v>2024</v>
      </c>
    </row>
    <row r="15" spans="1:6" x14ac:dyDescent="0.25">
      <c r="A15" s="153" t="s">
        <v>108</v>
      </c>
      <c r="B15" s="156" t="s">
        <v>109</v>
      </c>
      <c r="C15" s="527"/>
      <c r="D15" s="527"/>
      <c r="E15" s="527"/>
    </row>
    <row r="16" spans="1:6" x14ac:dyDescent="0.25">
      <c r="A16" s="153" t="s">
        <v>110</v>
      </c>
      <c r="B16" s="156" t="s">
        <v>111</v>
      </c>
      <c r="C16" s="527"/>
      <c r="D16" s="529"/>
      <c r="E16" s="529"/>
      <c r="F16" s="507" t="s">
        <v>112</v>
      </c>
    </row>
    <row r="17" spans="1:5" ht="31.5" x14ac:dyDescent="0.25">
      <c r="A17" s="153" t="s">
        <v>113</v>
      </c>
      <c r="B17" s="522" t="s">
        <v>114</v>
      </c>
      <c r="C17" s="527">
        <v>2027</v>
      </c>
      <c r="D17" s="527"/>
      <c r="E17" s="527"/>
    </row>
    <row r="18" spans="1:5" x14ac:dyDescent="0.25">
      <c r="A18" s="157"/>
      <c r="B18" s="151" t="s">
        <v>115</v>
      </c>
      <c r="C18" s="152"/>
      <c r="D18" s="152"/>
      <c r="E18" s="152"/>
    </row>
    <row r="19" spans="1:5" x14ac:dyDescent="0.25">
      <c r="A19" s="157"/>
      <c r="B19" s="158">
        <v>0</v>
      </c>
      <c r="C19" s="151" t="s">
        <v>116</v>
      </c>
      <c r="D19" s="152"/>
      <c r="E19" s="152"/>
    </row>
    <row r="20" spans="1:5" x14ac:dyDescent="0.25">
      <c r="A20" s="157"/>
      <c r="B20" s="159">
        <v>0</v>
      </c>
      <c r="C20" s="151" t="s">
        <v>117</v>
      </c>
      <c r="D20" s="152"/>
      <c r="E20" s="152"/>
    </row>
  </sheetData>
  <sheetProtection algorithmName="SHA-512" hashValue="YjXZG6Lcm0JexSaFVh7K4p2lco9fqHMK/T6EE1AvIK/wTerYA2swc3UQBcfDtaz6h2WGDV4+0MpQNjrNUVqRGQ==" saltValue="AghfzzA0gBBNii8CkMhbxA=="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7">
    <dataValidation allowBlank="1" showInputMessage="1" showErrorMessage="1" prompt="Norādiet projekta nosaukumu" sqref="C6" xr:uid="{EC9CA827-B5C1-4E6F-892F-9F04ACF6BBC3}"/>
    <dataValidation allowBlank="1" showInputMessage="1" showErrorMessage="1" prompt="Norādiet projekta iesniedzēja sadarbības partneri Nr.1 (ja attiecināms)" sqref="C9" xr:uid="{83D66620-E0A9-49BA-8574-21F9E38F28DA}"/>
    <dataValidation allowBlank="1" showInputMessage="1" showErrorMessage="1" prompt="Norādiet projekta iesniedzēja sadarbības partneri Nr.2 (ja attiecināms)" sqref="C10" xr:uid="{751021BE-58A5-4485-94CF-0612CA510C9B}"/>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D8F2A53-2B70-49EE-AC8A-803B0745AFDE}"/>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Dati!$J$2:$J$5</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G7" activePane="bottomRight" state="frozen"/>
      <selection pane="topRight" activeCell="F1" sqref="F1"/>
      <selection pane="bottomLeft" activeCell="A7" sqref="A7"/>
      <selection pane="bottomRight" activeCell="G31" sqref="G31"/>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555" t="s">
        <v>274</v>
      </c>
      <c r="B1" s="555"/>
      <c r="C1" s="555"/>
      <c r="D1" s="555"/>
      <c r="E1" s="555"/>
      <c r="F1" s="555"/>
      <c r="G1" s="555"/>
      <c r="H1" s="555"/>
      <c r="I1" s="555"/>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35">
      <c r="A2" s="28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35">
      <c r="A3" s="289"/>
      <c r="B3" s="42" t="s">
        <v>275</v>
      </c>
      <c r="D3" s="29"/>
      <c r="E3" s="396">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35">
      <c r="A4" s="289" t="s">
        <v>276</v>
      </c>
      <c r="B4" s="29"/>
      <c r="C4" s="29"/>
      <c r="D4" s="29"/>
      <c r="E4" s="29"/>
      <c r="F4" s="359"/>
      <c r="G4" s="359"/>
      <c r="H4" s="35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25">
      <c r="A5" s="360"/>
      <c r="B5" s="194"/>
      <c r="C5" s="194"/>
      <c r="D5" s="291"/>
      <c r="E5" s="291"/>
      <c r="F5" s="199"/>
      <c r="G5" s="325" t="s">
        <v>237</v>
      </c>
      <c r="H5" s="326"/>
      <c r="I5" s="293">
        <f>'5.DL soc.econom. analīze'!F5</f>
        <v>1</v>
      </c>
      <c r="J5" s="293">
        <f>'5.DL soc.econom. analīze'!G5</f>
        <v>2</v>
      </c>
      <c r="K5" s="293">
        <f>'5.DL soc.econom. analīze'!H5</f>
        <v>3</v>
      </c>
      <c r="L5" s="293">
        <f>'5.DL soc.econom. analīze'!I5</f>
        <v>4</v>
      </c>
      <c r="M5" s="293">
        <f>'5.DL soc.econom. analīze'!J5</f>
        <v>5</v>
      </c>
      <c r="N5" s="293">
        <f>'5.DL soc.econom. analīze'!K5</f>
        <v>6</v>
      </c>
      <c r="O5" s="293">
        <f>'5.DL soc.econom. analīze'!L5</f>
        <v>7</v>
      </c>
      <c r="P5" s="293">
        <f>'5.DL soc.econom. analīze'!M5</f>
        <v>8</v>
      </c>
      <c r="Q5" s="293">
        <f>'5.DL soc.econom. analīze'!N5</f>
        <v>9</v>
      </c>
      <c r="R5" s="293">
        <f>'5.DL soc.econom. analīze'!O5</f>
        <v>10</v>
      </c>
      <c r="S5" s="293">
        <f>'5.DL soc.econom. analīze'!P5</f>
        <v>11</v>
      </c>
      <c r="T5" s="293">
        <f>'5.DL soc.econom. analīze'!Q5</f>
        <v>12</v>
      </c>
      <c r="U5" s="293">
        <f>'5.DL soc.econom. analīze'!R5</f>
        <v>13</v>
      </c>
      <c r="V5" s="293">
        <f>'5.DL soc.econom. analīze'!S5</f>
        <v>14</v>
      </c>
      <c r="W5" s="293">
        <f>'5.DL soc.econom. analīze'!T5</f>
        <v>15</v>
      </c>
      <c r="X5" s="293">
        <f>'5.DL soc.econom. analīze'!U5</f>
        <v>16</v>
      </c>
      <c r="Y5" s="293">
        <f>'5.DL soc.econom. analīze'!V5</f>
        <v>17</v>
      </c>
      <c r="Z5" s="293">
        <f>'5.DL soc.econom. analīze'!W5</f>
        <v>18</v>
      </c>
      <c r="AA5" s="293">
        <f>'5.DL soc.econom. analīze'!X5</f>
        <v>19</v>
      </c>
      <c r="AB5" s="293">
        <f>'5.DL soc.econom. analīze'!Y5</f>
        <v>20</v>
      </c>
      <c r="AC5" s="293">
        <f>'5.DL soc.econom. analīze'!Z5</f>
        <v>21</v>
      </c>
      <c r="AD5" s="293">
        <f>'5.DL soc.econom. analīze'!AA5</f>
        <v>22</v>
      </c>
      <c r="AE5" s="293">
        <f>'5.DL soc.econom. analīze'!AB5</f>
        <v>23</v>
      </c>
      <c r="AF5" s="293">
        <f>'5.DL soc.econom. analīze'!AC5</f>
        <v>24</v>
      </c>
      <c r="AG5" s="293">
        <f>'5.DL soc.econom. analīze'!AD5</f>
        <v>25</v>
      </c>
      <c r="AH5" s="293">
        <f>'5.DL soc.econom. analīze'!AE5</f>
        <v>26</v>
      </c>
      <c r="AI5" s="293">
        <f>'5.DL soc.econom. analīze'!AF5</f>
        <v>27</v>
      </c>
      <c r="AJ5" s="293">
        <f>'5.DL soc.econom. analīze'!AG5</f>
        <v>28</v>
      </c>
      <c r="AK5" s="293">
        <f>'5.DL soc.econom. analīze'!AH5</f>
        <v>29</v>
      </c>
      <c r="AL5" s="293">
        <f>'5.DL soc.econom. analīze'!AI5</f>
        <v>30</v>
      </c>
    </row>
    <row r="6" spans="1:38" x14ac:dyDescent="0.25">
      <c r="A6" s="361">
        <v>1</v>
      </c>
      <c r="B6" s="317" t="s">
        <v>185</v>
      </c>
      <c r="C6" s="317"/>
      <c r="D6" s="317"/>
      <c r="E6" s="206" t="s">
        <v>183</v>
      </c>
      <c r="F6" s="325" t="s">
        <v>295</v>
      </c>
      <c r="G6" s="362" t="s">
        <v>184</v>
      </c>
      <c r="H6" s="362" t="s">
        <v>184</v>
      </c>
      <c r="I6" s="294">
        <f>'5.DL soc.econom. analīze'!F6</f>
        <v>2024</v>
      </c>
      <c r="J6" s="294">
        <f>'5.DL soc.econom. analīze'!G6</f>
        <v>2025</v>
      </c>
      <c r="K6" s="294">
        <f>'5.DL soc.econom. analīze'!H6</f>
        <v>2026</v>
      </c>
      <c r="L6" s="294">
        <f>'5.DL soc.econom. analīze'!I6</f>
        <v>2027</v>
      </c>
      <c r="M6" s="294">
        <f>'5.DL soc.econom. analīze'!J6</f>
        <v>2028</v>
      </c>
      <c r="N6" s="294">
        <f>'5.DL soc.econom. analīze'!K6</f>
        <v>2029</v>
      </c>
      <c r="O6" s="294">
        <f>'5.DL soc.econom. analīze'!L6</f>
        <v>2030</v>
      </c>
      <c r="P6" s="294">
        <f>'5.DL soc.econom. analīze'!M6</f>
        <v>2031</v>
      </c>
      <c r="Q6" s="294">
        <f>'5.DL soc.econom. analīze'!N6</f>
        <v>2032</v>
      </c>
      <c r="R6" s="294">
        <f>'5.DL soc.econom. analīze'!O6</f>
        <v>2033</v>
      </c>
      <c r="S6" s="294">
        <f>'5.DL soc.econom. analīze'!P6</f>
        <v>2034</v>
      </c>
      <c r="T6" s="294">
        <f>'5.DL soc.econom. analīze'!Q6</f>
        <v>2035</v>
      </c>
      <c r="U6" s="294">
        <f>'5.DL soc.econom. analīze'!R6</f>
        <v>2036</v>
      </c>
      <c r="V6" s="294">
        <f>'5.DL soc.econom. analīze'!S6</f>
        <v>2037</v>
      </c>
      <c r="W6" s="294">
        <f>'5.DL soc.econom. analīze'!T6</f>
        <v>2038</v>
      </c>
      <c r="X6" s="294">
        <f>'5.DL soc.econom. analīze'!U6</f>
        <v>2039</v>
      </c>
      <c r="Y6" s="294">
        <f>'5.DL soc.econom. analīze'!V6</f>
        <v>2040</v>
      </c>
      <c r="Z6" s="294">
        <f>'5.DL soc.econom. analīze'!W6</f>
        <v>2041</v>
      </c>
      <c r="AA6" s="294">
        <f>'5.DL soc.econom. analīze'!X6</f>
        <v>2042</v>
      </c>
      <c r="AB6" s="294">
        <f>'5.DL soc.econom. analīze'!Y6</f>
        <v>2043</v>
      </c>
      <c r="AC6" s="294">
        <f>'5.DL soc.econom. analīze'!Z6</f>
        <v>2044</v>
      </c>
      <c r="AD6" s="294">
        <f>'5.DL soc.econom. analīze'!AA6</f>
        <v>2045</v>
      </c>
      <c r="AE6" s="294">
        <f>'5.DL soc.econom. analīze'!AB6</f>
        <v>2046</v>
      </c>
      <c r="AF6" s="294">
        <f>'5.DL soc.econom. analīze'!AC6</f>
        <v>2047</v>
      </c>
      <c r="AG6" s="294">
        <f>'5.DL soc.econom. analīze'!AD6</f>
        <v>2048</v>
      </c>
      <c r="AH6" s="294">
        <f>'5.DL soc.econom. analīze'!AE6</f>
        <v>2049</v>
      </c>
      <c r="AI6" s="294">
        <f>'5.DL soc.econom. analīze'!AF6</f>
        <v>2050</v>
      </c>
      <c r="AJ6" s="294">
        <f>'5.DL soc.econom. analīze'!AG6</f>
        <v>2051</v>
      </c>
      <c r="AK6" s="294">
        <f>'5.DL soc.econom. analīze'!AH6</f>
        <v>2052</v>
      </c>
      <c r="AL6" s="294">
        <f>'5.DL soc.econom. analīze'!AI6</f>
        <v>2053</v>
      </c>
    </row>
    <row r="7" spans="1:38" x14ac:dyDescent="0.25">
      <c r="A7" s="363"/>
      <c r="B7" s="364" t="s">
        <v>92</v>
      </c>
      <c r="C7" s="364" t="s">
        <v>277</v>
      </c>
      <c r="D7" s="364"/>
      <c r="E7" s="365" t="s">
        <v>127</v>
      </c>
      <c r="F7" s="45">
        <v>0</v>
      </c>
      <c r="G7" s="334">
        <f>I7+NPV($E$3,J7:AL7)</f>
        <v>0</v>
      </c>
      <c r="H7" s="334">
        <f>SUM(I7:AL7)</f>
        <v>0</v>
      </c>
      <c r="I7" s="367">
        <f>'6. DL finanšu_analīze'!H7*(1+'8. DL jut. analize-Fin.'!$F7)</f>
        <v>0</v>
      </c>
      <c r="J7" s="367">
        <f>'6. DL finanšu_analīze'!I7*(1+'8. DL jut. analize-Fin.'!$F7)</f>
        <v>0</v>
      </c>
      <c r="K7" s="367">
        <f>'6. DL finanšu_analīze'!J7*(1+'8. DL jut. analize-Fin.'!$F7)</f>
        <v>0</v>
      </c>
      <c r="L7" s="367">
        <f>'6. DL finanšu_analīze'!K7*(1+'8. DL jut. analize-Fin.'!$F7)</f>
        <v>0</v>
      </c>
      <c r="M7" s="367">
        <f>'6. DL finanšu_analīze'!L7*(1+'8. DL jut. analize-Fin.'!$F7)</f>
        <v>0</v>
      </c>
      <c r="N7" s="367">
        <f>'6. DL finanšu_analīze'!M7*(1+'8. DL jut. analize-Fin.'!$F7)</f>
        <v>0</v>
      </c>
      <c r="O7" s="367">
        <f>'6. DL finanšu_analīze'!N7*(1+'8. DL jut. analize-Fin.'!$F7)</f>
        <v>0</v>
      </c>
      <c r="P7" s="367">
        <f>'6. DL finanšu_analīze'!O7*(1+'8. DL jut. analize-Fin.'!$F7)</f>
        <v>0</v>
      </c>
      <c r="Q7" s="367">
        <f>'6. DL finanšu_analīze'!P7*(1+'8. DL jut. analize-Fin.'!$F7)</f>
        <v>0</v>
      </c>
      <c r="R7" s="367">
        <f>'6. DL finanšu_analīze'!Q7*(1+'8. DL jut. analize-Fin.'!$F7)</f>
        <v>0</v>
      </c>
      <c r="S7" s="367">
        <f>'6. DL finanšu_analīze'!R7*(1+'8. DL jut. analize-Fin.'!$F7)</f>
        <v>0</v>
      </c>
      <c r="T7" s="367">
        <f>'6. DL finanšu_analīze'!S7*(1+'8. DL jut. analize-Fin.'!$F7)</f>
        <v>0</v>
      </c>
      <c r="U7" s="367">
        <f>'6. DL finanšu_analīze'!T7*(1+'8. DL jut. analize-Fin.'!$F7)</f>
        <v>0</v>
      </c>
      <c r="V7" s="367">
        <f>'6. DL finanšu_analīze'!U7*(1+'8. DL jut. analize-Fin.'!$F7)</f>
        <v>0</v>
      </c>
      <c r="W7" s="367">
        <f>'6. DL finanšu_analīze'!V7*(1+'8. DL jut. analize-Fin.'!$F7)</f>
        <v>0</v>
      </c>
      <c r="X7" s="367">
        <f>'6. DL finanšu_analīze'!W7*(1+'8. DL jut. analize-Fin.'!$F7)</f>
        <v>0</v>
      </c>
      <c r="Y7" s="367">
        <f>'6. DL finanšu_analīze'!X7*(1+'8. DL jut. analize-Fin.'!$F7)</f>
        <v>0</v>
      </c>
      <c r="Z7" s="367">
        <f>'6. DL finanšu_analīze'!Y7*(1+'8. DL jut. analize-Fin.'!$F7)</f>
        <v>0</v>
      </c>
      <c r="AA7" s="367">
        <f>'6. DL finanšu_analīze'!Z7*(1+'8. DL jut. analize-Fin.'!$F7)</f>
        <v>0</v>
      </c>
      <c r="AB7" s="367">
        <f>'6. DL finanšu_analīze'!AA7*(1+'8. DL jut. analize-Fin.'!$F7)</f>
        <v>0</v>
      </c>
      <c r="AC7" s="367">
        <f>'6. DL finanšu_analīze'!AB7*(1+'8. DL jut. analize-Fin.'!$F7)</f>
        <v>0</v>
      </c>
      <c r="AD7" s="367">
        <f>'6. DL finanšu_analīze'!AC7*(1+'8. DL jut. analize-Fin.'!$F7)</f>
        <v>0</v>
      </c>
      <c r="AE7" s="367">
        <f>'6. DL finanšu_analīze'!AD7*(1+'8. DL jut. analize-Fin.'!$F7)</f>
        <v>0</v>
      </c>
      <c r="AF7" s="367">
        <f>'6. DL finanšu_analīze'!AE7*(1+'8. DL jut. analize-Fin.'!$F7)</f>
        <v>0</v>
      </c>
      <c r="AG7" s="367">
        <f>'6. DL finanšu_analīze'!AF7*(1+'8. DL jut. analize-Fin.'!$F7)</f>
        <v>0</v>
      </c>
      <c r="AH7" s="367">
        <f>'6. DL finanšu_analīze'!AG7*(1+'8. DL jut. analize-Fin.'!$F7)</f>
        <v>0</v>
      </c>
      <c r="AI7" s="367">
        <f>'6. DL finanšu_analīze'!AH7*(1+'8. DL jut. analize-Fin.'!$F7)</f>
        <v>0</v>
      </c>
      <c r="AJ7" s="367">
        <f>'6. DL finanšu_analīze'!AI7*(1+'8. DL jut. analize-Fin.'!$F7)</f>
        <v>0</v>
      </c>
      <c r="AK7" s="367">
        <f>'6. DL finanšu_analīze'!AJ7*(1+'8. DL jut. analize-Fin.'!$F7)</f>
        <v>0</v>
      </c>
      <c r="AL7" s="367">
        <f>'6. DL finanšu_analīze'!AK7*(1+'8. DL jut. analize-Fin.'!$F7)</f>
        <v>0</v>
      </c>
    </row>
    <row r="8" spans="1:38" x14ac:dyDescent="0.25">
      <c r="A8" s="368"/>
      <c r="B8" s="29" t="s">
        <v>94</v>
      </c>
      <c r="C8" s="29" t="s">
        <v>215</v>
      </c>
      <c r="D8" s="29"/>
      <c r="E8" s="369" t="s">
        <v>127</v>
      </c>
      <c r="F8" s="45">
        <v>0</v>
      </c>
      <c r="G8" s="334">
        <f t="shared" ref="G8:G13" si="0">I8+NPV($E$3,J8:AL8)</f>
        <v>0</v>
      </c>
      <c r="H8" s="334">
        <f t="shared" ref="H8:H13" si="1">SUM(I8:AL8)</f>
        <v>0</v>
      </c>
      <c r="I8" s="367">
        <f>'6. DL finanšu_analīze'!H8*(1+'8. DL jut. analize-Fin.'!$F8)</f>
        <v>0</v>
      </c>
      <c r="J8" s="367">
        <f>'6. DL finanšu_analīze'!I8*(1+'8. DL jut. analize-Fin.'!$F8)</f>
        <v>0</v>
      </c>
      <c r="K8" s="367">
        <f>'6. DL finanšu_analīze'!J8*(1+'8. DL jut. analize-Fin.'!$F8)</f>
        <v>0</v>
      </c>
      <c r="L8" s="367">
        <f>'6. DL finanšu_analīze'!K8*(1+'8. DL jut. analize-Fin.'!$F8)</f>
        <v>0</v>
      </c>
      <c r="M8" s="367">
        <f>'6. DL finanšu_analīze'!L8*(1+'8. DL jut. analize-Fin.'!$F8)</f>
        <v>0</v>
      </c>
      <c r="N8" s="367">
        <f>'6. DL finanšu_analīze'!M8*(1+'8. DL jut. analize-Fin.'!$F8)</f>
        <v>0</v>
      </c>
      <c r="O8" s="367">
        <f>'6. DL finanšu_analīze'!N8*(1+'8. DL jut. analize-Fin.'!$F8)</f>
        <v>0</v>
      </c>
      <c r="P8" s="367">
        <f>'6. DL finanšu_analīze'!O8*(1+'8. DL jut. analize-Fin.'!$F8)</f>
        <v>0</v>
      </c>
      <c r="Q8" s="367">
        <f>'6. DL finanšu_analīze'!P8*(1+'8. DL jut. analize-Fin.'!$F8)</f>
        <v>0</v>
      </c>
      <c r="R8" s="367">
        <f>'6. DL finanšu_analīze'!Q8*(1+'8. DL jut. analize-Fin.'!$F8)</f>
        <v>0</v>
      </c>
      <c r="S8" s="367">
        <f>'6. DL finanšu_analīze'!R8*(1+'8. DL jut. analize-Fin.'!$F8)</f>
        <v>0</v>
      </c>
      <c r="T8" s="367">
        <f>'6. DL finanšu_analīze'!S8*(1+'8. DL jut. analize-Fin.'!$F8)</f>
        <v>0</v>
      </c>
      <c r="U8" s="367">
        <f>'6. DL finanšu_analīze'!T8*(1+'8. DL jut. analize-Fin.'!$F8)</f>
        <v>0</v>
      </c>
      <c r="V8" s="367">
        <f>'6. DL finanšu_analīze'!U8*(1+'8. DL jut. analize-Fin.'!$F8)</f>
        <v>0</v>
      </c>
      <c r="W8" s="367">
        <f>'6. DL finanšu_analīze'!V8*(1+'8. DL jut. analize-Fin.'!$F8)</f>
        <v>0</v>
      </c>
      <c r="X8" s="367">
        <f>'6. DL finanšu_analīze'!W8*(1+'8. DL jut. analize-Fin.'!$F8)</f>
        <v>0</v>
      </c>
      <c r="Y8" s="367">
        <f>'6. DL finanšu_analīze'!X8*(1+'8. DL jut. analize-Fin.'!$F8)</f>
        <v>0</v>
      </c>
      <c r="Z8" s="367">
        <f>'6. DL finanšu_analīze'!Y8*(1+'8. DL jut. analize-Fin.'!$F8)</f>
        <v>0</v>
      </c>
      <c r="AA8" s="367">
        <f>'6. DL finanšu_analīze'!Z8*(1+'8. DL jut. analize-Fin.'!$F8)</f>
        <v>0</v>
      </c>
      <c r="AB8" s="367">
        <f>'6. DL finanšu_analīze'!AA8*(1+'8. DL jut. analize-Fin.'!$F8)</f>
        <v>0</v>
      </c>
      <c r="AC8" s="367">
        <f>'6. DL finanšu_analīze'!AB8*(1+'8. DL jut. analize-Fin.'!$F8)</f>
        <v>0</v>
      </c>
      <c r="AD8" s="367">
        <f>'6. DL finanšu_analīze'!AC8*(1+'8. DL jut. analize-Fin.'!$F8)</f>
        <v>0</v>
      </c>
      <c r="AE8" s="367">
        <f>'6. DL finanšu_analīze'!AD8*(1+'8. DL jut. analize-Fin.'!$F8)</f>
        <v>0</v>
      </c>
      <c r="AF8" s="367">
        <f>'6. DL finanšu_analīze'!AE8*(1+'8. DL jut. analize-Fin.'!$F8)</f>
        <v>0</v>
      </c>
      <c r="AG8" s="367">
        <f>'6. DL finanšu_analīze'!AF8*(1+'8. DL jut. analize-Fin.'!$F8)</f>
        <v>0</v>
      </c>
      <c r="AH8" s="367">
        <f>'6. DL finanšu_analīze'!AG8*(1+'8. DL jut. analize-Fin.'!$F8)</f>
        <v>0</v>
      </c>
      <c r="AI8" s="367">
        <f>'6. DL finanšu_analīze'!AH8*(1+'8. DL jut. analize-Fin.'!$F8)</f>
        <v>0</v>
      </c>
      <c r="AJ8" s="367">
        <f>'6. DL finanšu_analīze'!AI8*(1+'8. DL jut. analize-Fin.'!$F8)</f>
        <v>0</v>
      </c>
      <c r="AK8" s="367">
        <f>'6. DL finanšu_analīze'!AJ8*(1+'8. DL jut. analize-Fin.'!$F8)</f>
        <v>0</v>
      </c>
      <c r="AL8" s="367">
        <f>'6. DL finanšu_analīze'!AK8*(1+'8. DL jut. analize-Fin.'!$F8)</f>
        <v>0</v>
      </c>
    </row>
    <row r="9" spans="1:38" x14ac:dyDescent="0.25">
      <c r="A9" s="368"/>
      <c r="B9" s="29" t="s">
        <v>96</v>
      </c>
      <c r="C9" s="29" t="s">
        <v>278</v>
      </c>
      <c r="D9" s="29"/>
      <c r="E9" s="369" t="s">
        <v>127</v>
      </c>
      <c r="F9" s="45">
        <v>0</v>
      </c>
      <c r="G9" s="334">
        <f t="shared" si="0"/>
        <v>0</v>
      </c>
      <c r="H9" s="334">
        <f t="shared" si="1"/>
        <v>0</v>
      </c>
      <c r="I9" s="367">
        <f>'6. DL finanšu_analīze'!H9*(1+'8. DL jut. analize-Fin.'!$F9)</f>
        <v>0</v>
      </c>
      <c r="J9" s="367">
        <f>'6. DL finanšu_analīze'!I9*(1+'8. DL jut. analize-Fin.'!$F9)</f>
        <v>0</v>
      </c>
      <c r="K9" s="367">
        <f>'6. DL finanšu_analīze'!J9*(1+'8. DL jut. analize-Fin.'!$F9)</f>
        <v>0</v>
      </c>
      <c r="L9" s="367">
        <f>'6. DL finanšu_analīze'!K9*(1+'8. DL jut. analize-Fin.'!$F9)</f>
        <v>0</v>
      </c>
      <c r="M9" s="367">
        <f>'6. DL finanšu_analīze'!L9*(1+'8. DL jut. analize-Fin.'!$F9)</f>
        <v>0</v>
      </c>
      <c r="N9" s="367">
        <f>'6. DL finanšu_analīze'!M9*(1+'8. DL jut. analize-Fin.'!$F9)</f>
        <v>0</v>
      </c>
      <c r="O9" s="367">
        <f>'6. DL finanšu_analīze'!N9*(1+'8. DL jut. analize-Fin.'!$F9)</f>
        <v>0</v>
      </c>
      <c r="P9" s="367">
        <f>'6. DL finanšu_analīze'!O9*(1+'8. DL jut. analize-Fin.'!$F9)</f>
        <v>0</v>
      </c>
      <c r="Q9" s="367">
        <f>'6. DL finanšu_analīze'!P9*(1+'8. DL jut. analize-Fin.'!$F9)</f>
        <v>0</v>
      </c>
      <c r="R9" s="367">
        <f>'6. DL finanšu_analīze'!Q9*(1+'8. DL jut. analize-Fin.'!$F9)</f>
        <v>0</v>
      </c>
      <c r="S9" s="367">
        <f>'6. DL finanšu_analīze'!R9*(1+'8. DL jut. analize-Fin.'!$F9)</f>
        <v>0</v>
      </c>
      <c r="T9" s="367">
        <f>'6. DL finanšu_analīze'!S9*(1+'8. DL jut. analize-Fin.'!$F9)</f>
        <v>0</v>
      </c>
      <c r="U9" s="367">
        <f>'6. DL finanšu_analīze'!T9*(1+'8. DL jut. analize-Fin.'!$F9)</f>
        <v>0</v>
      </c>
      <c r="V9" s="367">
        <f>'6. DL finanšu_analīze'!U9*(1+'8. DL jut. analize-Fin.'!$F9)</f>
        <v>0</v>
      </c>
      <c r="W9" s="367">
        <f>'6. DL finanšu_analīze'!V9*(1+'8. DL jut. analize-Fin.'!$F9)</f>
        <v>0</v>
      </c>
      <c r="X9" s="367">
        <f>'6. DL finanšu_analīze'!W9*(1+'8. DL jut. analize-Fin.'!$F9)</f>
        <v>0</v>
      </c>
      <c r="Y9" s="367">
        <f>'6. DL finanšu_analīze'!X9*(1+'8. DL jut. analize-Fin.'!$F9)</f>
        <v>0</v>
      </c>
      <c r="Z9" s="367">
        <f>'6. DL finanšu_analīze'!Y9*(1+'8. DL jut. analize-Fin.'!$F9)</f>
        <v>0</v>
      </c>
      <c r="AA9" s="367">
        <f>'6. DL finanšu_analīze'!Z9*(1+'8. DL jut. analize-Fin.'!$F9)</f>
        <v>0</v>
      </c>
      <c r="AB9" s="367">
        <f>'6. DL finanšu_analīze'!AA9*(1+'8. DL jut. analize-Fin.'!$F9)</f>
        <v>0</v>
      </c>
      <c r="AC9" s="367">
        <f>'6. DL finanšu_analīze'!AB9*(1+'8. DL jut. analize-Fin.'!$F9)</f>
        <v>0</v>
      </c>
      <c r="AD9" s="367">
        <f>'6. DL finanšu_analīze'!AC9*(1+'8. DL jut. analize-Fin.'!$F9)</f>
        <v>0</v>
      </c>
      <c r="AE9" s="367">
        <f>'6. DL finanšu_analīze'!AD9*(1+'8. DL jut. analize-Fin.'!$F9)</f>
        <v>0</v>
      </c>
      <c r="AF9" s="367">
        <f>'6. DL finanšu_analīze'!AE9*(1+'8. DL jut. analize-Fin.'!$F9)</f>
        <v>0</v>
      </c>
      <c r="AG9" s="367">
        <f>'6. DL finanšu_analīze'!AF9*(1+'8. DL jut. analize-Fin.'!$F9)</f>
        <v>0</v>
      </c>
      <c r="AH9" s="367">
        <f>'6. DL finanšu_analīze'!AG9*(1+'8. DL jut. analize-Fin.'!$F9)</f>
        <v>0</v>
      </c>
      <c r="AI9" s="367">
        <f>'6. DL finanšu_analīze'!AH9*(1+'8. DL jut. analize-Fin.'!$F9)</f>
        <v>0</v>
      </c>
      <c r="AJ9" s="367">
        <f>'6. DL finanšu_analīze'!AI9*(1+'8. DL jut. analize-Fin.'!$F9)</f>
        <v>0</v>
      </c>
      <c r="AK9" s="367">
        <f>'6. DL finanšu_analīze'!AJ9*(1+'8. DL jut. analize-Fin.'!$F9)</f>
        <v>0</v>
      </c>
      <c r="AL9" s="367">
        <f>'6. DL finanšu_analīze'!AK9*(1+'8. DL jut. analize-Fin.'!$F9)</f>
        <v>0</v>
      </c>
    </row>
    <row r="10" spans="1:38" x14ac:dyDescent="0.25">
      <c r="A10" s="368"/>
      <c r="B10" s="29" t="s">
        <v>98</v>
      </c>
      <c r="C10" s="29" t="s">
        <v>230</v>
      </c>
      <c r="D10" s="29"/>
      <c r="E10" s="369" t="s">
        <v>127</v>
      </c>
      <c r="F10" s="45">
        <v>0</v>
      </c>
      <c r="G10" s="334">
        <f t="shared" si="0"/>
        <v>0</v>
      </c>
      <c r="H10" s="334">
        <f t="shared" si="1"/>
        <v>0</v>
      </c>
      <c r="I10" s="367">
        <f>'6. DL finanšu_analīze'!H10*(1+'8. DL jut. analize-Fin.'!$F10)</f>
        <v>0</v>
      </c>
      <c r="J10" s="367">
        <f>'6. DL finanšu_analīze'!I10*(1+'8. DL jut. analize-Fin.'!$F10)</f>
        <v>0</v>
      </c>
      <c r="K10" s="367">
        <f>'6. DL finanšu_analīze'!J10*(1+'8. DL jut. analize-Fin.'!$F10)</f>
        <v>0</v>
      </c>
      <c r="L10" s="367">
        <f>'6. DL finanšu_analīze'!K10*(1+'8. DL jut. analize-Fin.'!$F10)</f>
        <v>0</v>
      </c>
      <c r="M10" s="367">
        <f>'6. DL finanšu_analīze'!L10*(1+'8. DL jut. analize-Fin.'!$F10)</f>
        <v>0</v>
      </c>
      <c r="N10" s="367">
        <f>'6. DL finanšu_analīze'!M10*(1+'8. DL jut. analize-Fin.'!$F10)</f>
        <v>0</v>
      </c>
      <c r="O10" s="367">
        <f>'6. DL finanšu_analīze'!N10*(1+'8. DL jut. analize-Fin.'!$F10)</f>
        <v>0</v>
      </c>
      <c r="P10" s="367">
        <f>'6. DL finanšu_analīze'!O10*(1+'8. DL jut. analize-Fin.'!$F10)</f>
        <v>0</v>
      </c>
      <c r="Q10" s="367">
        <f>'6. DL finanšu_analīze'!P10*(1+'8. DL jut. analize-Fin.'!$F10)</f>
        <v>0</v>
      </c>
      <c r="R10" s="367">
        <f>'6. DL finanšu_analīze'!Q10*(1+'8. DL jut. analize-Fin.'!$F10)</f>
        <v>0</v>
      </c>
      <c r="S10" s="367">
        <f>'6. DL finanšu_analīze'!R10*(1+'8. DL jut. analize-Fin.'!$F10)</f>
        <v>0</v>
      </c>
      <c r="T10" s="367">
        <f>'6. DL finanšu_analīze'!S10*(1+'8. DL jut. analize-Fin.'!$F10)</f>
        <v>0</v>
      </c>
      <c r="U10" s="367">
        <f>'6. DL finanšu_analīze'!T10*(1+'8. DL jut. analize-Fin.'!$F10)</f>
        <v>0</v>
      </c>
      <c r="V10" s="367">
        <f>'6. DL finanšu_analīze'!U10*(1+'8. DL jut. analize-Fin.'!$F10)</f>
        <v>0</v>
      </c>
      <c r="W10" s="367">
        <f>'6. DL finanšu_analīze'!V10*(1+'8. DL jut. analize-Fin.'!$F10)</f>
        <v>0</v>
      </c>
      <c r="X10" s="367">
        <f>'6. DL finanšu_analīze'!W10*(1+'8. DL jut. analize-Fin.'!$F10)</f>
        <v>0</v>
      </c>
      <c r="Y10" s="367">
        <f>'6. DL finanšu_analīze'!X10*(1+'8. DL jut. analize-Fin.'!$F10)</f>
        <v>0</v>
      </c>
      <c r="Z10" s="367">
        <f>'6. DL finanšu_analīze'!Y10*(1+'8. DL jut. analize-Fin.'!$F10)</f>
        <v>0</v>
      </c>
      <c r="AA10" s="367">
        <f>'6. DL finanšu_analīze'!Z10*(1+'8. DL jut. analize-Fin.'!$F10)</f>
        <v>0</v>
      </c>
      <c r="AB10" s="367">
        <f>'6. DL finanšu_analīze'!AA10*(1+'8. DL jut. analize-Fin.'!$F10)</f>
        <v>0</v>
      </c>
      <c r="AC10" s="367">
        <f>'6. DL finanšu_analīze'!AB10*(1+'8. DL jut. analize-Fin.'!$F10)</f>
        <v>0</v>
      </c>
      <c r="AD10" s="367">
        <f>'6. DL finanšu_analīze'!AC10*(1+'8. DL jut. analize-Fin.'!$F10)</f>
        <v>0</v>
      </c>
      <c r="AE10" s="367">
        <f>'6. DL finanšu_analīze'!AD10*(1+'8. DL jut. analize-Fin.'!$F10)</f>
        <v>0</v>
      </c>
      <c r="AF10" s="367">
        <f>'6. DL finanšu_analīze'!AE10*(1+'8. DL jut. analize-Fin.'!$F10)</f>
        <v>0</v>
      </c>
      <c r="AG10" s="367">
        <f>'6. DL finanšu_analīze'!AF10*(1+'8. DL jut. analize-Fin.'!$F10)</f>
        <v>0</v>
      </c>
      <c r="AH10" s="367">
        <f>'6. DL finanšu_analīze'!AG10*(1+'8. DL jut. analize-Fin.'!$F10)</f>
        <v>0</v>
      </c>
      <c r="AI10" s="367">
        <f>'6. DL finanšu_analīze'!AH10*(1+'8. DL jut. analize-Fin.'!$F10)</f>
        <v>0</v>
      </c>
      <c r="AJ10" s="367">
        <f>'6. DL finanšu_analīze'!AI10*(1+'8. DL jut. analize-Fin.'!$F10)</f>
        <v>0</v>
      </c>
      <c r="AK10" s="367">
        <f>'6. DL finanšu_analīze'!AJ10*(1+'8. DL jut. analize-Fin.'!$F10)</f>
        <v>0</v>
      </c>
      <c r="AL10" s="367">
        <f>'6. DL finanšu_analīze'!AK10*(1+'8. DL jut. analize-Fin.'!$F10)</f>
        <v>0</v>
      </c>
    </row>
    <row r="11" spans="1:38" x14ac:dyDescent="0.25">
      <c r="A11" s="368"/>
      <c r="B11" s="29" t="s">
        <v>100</v>
      </c>
      <c r="C11" s="29" t="s">
        <v>279</v>
      </c>
      <c r="D11" s="29"/>
      <c r="E11" s="369" t="s">
        <v>127</v>
      </c>
      <c r="F11" s="45">
        <v>0</v>
      </c>
      <c r="G11" s="334">
        <f t="shared" si="0"/>
        <v>0</v>
      </c>
      <c r="H11" s="334">
        <f t="shared" si="1"/>
        <v>0</v>
      </c>
      <c r="I11" s="367">
        <f>'6. DL finanšu_analīze'!H11*(1+'8. DL jut. analize-Fin.'!$F11)</f>
        <v>0</v>
      </c>
      <c r="J11" s="367">
        <f>'6. DL finanšu_analīze'!I11*(1+'8. DL jut. analize-Fin.'!$F11)</f>
        <v>0</v>
      </c>
      <c r="K11" s="367">
        <f>'6. DL finanšu_analīze'!J11*(1+'8. DL jut. analize-Fin.'!$F11)</f>
        <v>0</v>
      </c>
      <c r="L11" s="367">
        <f>'6. DL finanšu_analīze'!K11*(1+'8. DL jut. analize-Fin.'!$F11)</f>
        <v>0</v>
      </c>
      <c r="M11" s="367">
        <f>'6. DL finanšu_analīze'!L11*(1+'8. DL jut. analize-Fin.'!$F11)</f>
        <v>0</v>
      </c>
      <c r="N11" s="367">
        <f>'6. DL finanšu_analīze'!M11*(1+'8. DL jut. analize-Fin.'!$F11)</f>
        <v>0</v>
      </c>
      <c r="O11" s="367">
        <f>'6. DL finanšu_analīze'!N11*(1+'8. DL jut. analize-Fin.'!$F11)</f>
        <v>0</v>
      </c>
      <c r="P11" s="367">
        <f>'6. DL finanšu_analīze'!O11*(1+'8. DL jut. analize-Fin.'!$F11)</f>
        <v>0</v>
      </c>
      <c r="Q11" s="367">
        <f>'6. DL finanšu_analīze'!P11*(1+'8. DL jut. analize-Fin.'!$F11)</f>
        <v>0</v>
      </c>
      <c r="R11" s="367">
        <f>'6. DL finanšu_analīze'!Q11*(1+'8. DL jut. analize-Fin.'!$F11)</f>
        <v>0</v>
      </c>
      <c r="S11" s="367">
        <f>'6. DL finanšu_analīze'!R11*(1+'8. DL jut. analize-Fin.'!$F11)</f>
        <v>0</v>
      </c>
      <c r="T11" s="367">
        <f>'6. DL finanšu_analīze'!S11*(1+'8. DL jut. analize-Fin.'!$F11)</f>
        <v>0</v>
      </c>
      <c r="U11" s="367">
        <f>'6. DL finanšu_analīze'!T11*(1+'8. DL jut. analize-Fin.'!$F11)</f>
        <v>0</v>
      </c>
      <c r="V11" s="367">
        <f>'6. DL finanšu_analīze'!U11*(1+'8. DL jut. analize-Fin.'!$F11)</f>
        <v>0</v>
      </c>
      <c r="W11" s="367">
        <f>'6. DL finanšu_analīze'!V11*(1+'8. DL jut. analize-Fin.'!$F11)</f>
        <v>0</v>
      </c>
      <c r="X11" s="367">
        <f>'6. DL finanšu_analīze'!W11*(1+'8. DL jut. analize-Fin.'!$F11)</f>
        <v>0</v>
      </c>
      <c r="Y11" s="367">
        <f>'6. DL finanšu_analīze'!X11*(1+'8. DL jut. analize-Fin.'!$F11)</f>
        <v>0</v>
      </c>
      <c r="Z11" s="367">
        <f>'6. DL finanšu_analīze'!Y11*(1+'8. DL jut. analize-Fin.'!$F11)</f>
        <v>0</v>
      </c>
      <c r="AA11" s="367">
        <f>'6. DL finanšu_analīze'!Z11*(1+'8. DL jut. analize-Fin.'!$F11)</f>
        <v>0</v>
      </c>
      <c r="AB11" s="367">
        <f>'6. DL finanšu_analīze'!AA11*(1+'8. DL jut. analize-Fin.'!$F11)</f>
        <v>0</v>
      </c>
      <c r="AC11" s="367">
        <f>'6. DL finanšu_analīze'!AB11*(1+'8. DL jut. analize-Fin.'!$F11)</f>
        <v>0</v>
      </c>
      <c r="AD11" s="367">
        <f>'6. DL finanšu_analīze'!AC11*(1+'8. DL jut. analize-Fin.'!$F11)</f>
        <v>0</v>
      </c>
      <c r="AE11" s="367">
        <f>'6. DL finanšu_analīze'!AD11*(1+'8. DL jut. analize-Fin.'!$F11)</f>
        <v>0</v>
      </c>
      <c r="AF11" s="367">
        <f>'6. DL finanšu_analīze'!AE11*(1+'8. DL jut. analize-Fin.'!$F11)</f>
        <v>0</v>
      </c>
      <c r="AG11" s="367">
        <f>'6. DL finanšu_analīze'!AF11*(1+'8. DL jut. analize-Fin.'!$F11)</f>
        <v>0</v>
      </c>
      <c r="AH11" s="367">
        <f>'6. DL finanšu_analīze'!AG11*(1+'8. DL jut. analize-Fin.'!$F11)</f>
        <v>0</v>
      </c>
      <c r="AI11" s="367">
        <f>'6. DL finanšu_analīze'!AH11*(1+'8. DL jut. analize-Fin.'!$F11)</f>
        <v>0</v>
      </c>
      <c r="AJ11" s="367">
        <f>'6. DL finanšu_analīze'!AI11*(1+'8. DL jut. analize-Fin.'!$F11)</f>
        <v>0</v>
      </c>
      <c r="AK11" s="367">
        <f>'6. DL finanšu_analīze'!AJ11*(1+'8. DL jut. analize-Fin.'!$F11)</f>
        <v>0</v>
      </c>
      <c r="AL11" s="367">
        <f>'6. DL finanšu_analīze'!AK11*(1+'8. DL jut. analize-Fin.'!$F11)</f>
        <v>0</v>
      </c>
    </row>
    <row r="12" spans="1:38" x14ac:dyDescent="0.25">
      <c r="A12" s="368"/>
      <c r="B12" s="29" t="s">
        <v>104</v>
      </c>
      <c r="C12" s="29" t="s">
        <v>280</v>
      </c>
      <c r="D12" s="29"/>
      <c r="E12" s="369" t="s">
        <v>127</v>
      </c>
      <c r="F12" s="45">
        <v>0</v>
      </c>
      <c r="G12" s="334">
        <f t="shared" si="0"/>
        <v>0</v>
      </c>
      <c r="H12" s="334">
        <f t="shared" si="1"/>
        <v>0</v>
      </c>
      <c r="I12" s="367">
        <f>'6. DL finanšu_analīze'!H12*(1+'8. DL jut. analize-Fin.'!$F12)</f>
        <v>0</v>
      </c>
      <c r="J12" s="367">
        <f>'6. DL finanšu_analīze'!I12*(1+'8. DL jut. analize-Fin.'!$F12)</f>
        <v>0</v>
      </c>
      <c r="K12" s="367">
        <f>'6. DL finanšu_analīze'!J12*(1+'8. DL jut. analize-Fin.'!$F12)</f>
        <v>0</v>
      </c>
      <c r="L12" s="367">
        <f>'6. DL finanšu_analīze'!K12*(1+'8. DL jut. analize-Fin.'!$F12)</f>
        <v>0</v>
      </c>
      <c r="M12" s="367">
        <f>'6. DL finanšu_analīze'!L12*(1+'8. DL jut. analize-Fin.'!$F12)</f>
        <v>0</v>
      </c>
      <c r="N12" s="367">
        <f>'6. DL finanšu_analīze'!M12*(1+'8. DL jut. analize-Fin.'!$F12)</f>
        <v>0</v>
      </c>
      <c r="O12" s="367">
        <f>'6. DL finanšu_analīze'!N12*(1+'8. DL jut. analize-Fin.'!$F12)</f>
        <v>0</v>
      </c>
      <c r="P12" s="367">
        <f>'6. DL finanšu_analīze'!O12*(1+'8. DL jut. analize-Fin.'!$F12)</f>
        <v>0</v>
      </c>
      <c r="Q12" s="367">
        <f>'6. DL finanšu_analīze'!P12*(1+'8. DL jut. analize-Fin.'!$F12)</f>
        <v>0</v>
      </c>
      <c r="R12" s="367">
        <f>'6. DL finanšu_analīze'!Q12*(1+'8. DL jut. analize-Fin.'!$F12)</f>
        <v>0</v>
      </c>
      <c r="S12" s="367">
        <f>'6. DL finanšu_analīze'!R12*(1+'8. DL jut. analize-Fin.'!$F12)</f>
        <v>0</v>
      </c>
      <c r="T12" s="367">
        <f>'6. DL finanšu_analīze'!S12*(1+'8. DL jut. analize-Fin.'!$F12)</f>
        <v>0</v>
      </c>
      <c r="U12" s="367">
        <f>'6. DL finanšu_analīze'!T12*(1+'8. DL jut. analize-Fin.'!$F12)</f>
        <v>0</v>
      </c>
      <c r="V12" s="367">
        <f>'6. DL finanšu_analīze'!U12*(1+'8. DL jut. analize-Fin.'!$F12)</f>
        <v>0</v>
      </c>
      <c r="W12" s="367">
        <f>'6. DL finanšu_analīze'!V12*(1+'8. DL jut. analize-Fin.'!$F12)</f>
        <v>0</v>
      </c>
      <c r="X12" s="367">
        <f>'6. DL finanšu_analīze'!W12*(1+'8. DL jut. analize-Fin.'!$F12)</f>
        <v>0</v>
      </c>
      <c r="Y12" s="367">
        <f>'6. DL finanšu_analīze'!X12*(1+'8. DL jut. analize-Fin.'!$F12)</f>
        <v>0</v>
      </c>
      <c r="Z12" s="367">
        <f>'6. DL finanšu_analīze'!Y12*(1+'8. DL jut. analize-Fin.'!$F12)</f>
        <v>0</v>
      </c>
      <c r="AA12" s="367">
        <f>'6. DL finanšu_analīze'!Z12*(1+'8. DL jut. analize-Fin.'!$F12)</f>
        <v>0</v>
      </c>
      <c r="AB12" s="367">
        <f>'6. DL finanšu_analīze'!AA12*(1+'8. DL jut. analize-Fin.'!$F12)</f>
        <v>0</v>
      </c>
      <c r="AC12" s="367">
        <f>'6. DL finanšu_analīze'!AB12*(1+'8. DL jut. analize-Fin.'!$F12)</f>
        <v>0</v>
      </c>
      <c r="AD12" s="367">
        <f>'6. DL finanšu_analīze'!AC12*(1+'8. DL jut. analize-Fin.'!$F12)</f>
        <v>0</v>
      </c>
      <c r="AE12" s="367">
        <f>'6. DL finanšu_analīze'!AD12*(1+'8. DL jut. analize-Fin.'!$F12)</f>
        <v>0</v>
      </c>
      <c r="AF12" s="367">
        <f>'6. DL finanšu_analīze'!AE12*(1+'8. DL jut. analize-Fin.'!$F12)</f>
        <v>0</v>
      </c>
      <c r="AG12" s="367">
        <f>'6. DL finanšu_analīze'!AF12*(1+'8. DL jut. analize-Fin.'!$F12)</f>
        <v>0</v>
      </c>
      <c r="AH12" s="367">
        <f>'6. DL finanšu_analīze'!AG12*(1+'8. DL jut. analize-Fin.'!$F12)</f>
        <v>0</v>
      </c>
      <c r="AI12" s="367">
        <f>'6. DL finanšu_analīze'!AH12*(1+'8. DL jut. analize-Fin.'!$F12)</f>
        <v>0</v>
      </c>
      <c r="AJ12" s="367">
        <f>'6. DL finanšu_analīze'!AI12*(1+'8. DL jut. analize-Fin.'!$F12)</f>
        <v>0</v>
      </c>
      <c r="AK12" s="367">
        <f>'6. DL finanšu_analīze'!AJ12*(1+'8. DL jut. analize-Fin.'!$F12)</f>
        <v>0</v>
      </c>
      <c r="AL12" s="367">
        <f>'6. DL finanšu_analīze'!AK12*(1+'8. DL jut. analize-Fin.'!$F12)</f>
        <v>0</v>
      </c>
    </row>
    <row r="13" spans="1:38" x14ac:dyDescent="0.25">
      <c r="A13" s="268"/>
      <c r="B13" s="205" t="s">
        <v>106</v>
      </c>
      <c r="C13" s="205" t="s">
        <v>194</v>
      </c>
      <c r="D13" s="205"/>
      <c r="E13" s="401" t="s">
        <v>127</v>
      </c>
      <c r="F13" s="207"/>
      <c r="G13" s="344">
        <f t="shared" si="0"/>
        <v>0</v>
      </c>
      <c r="H13" s="344">
        <f t="shared" si="1"/>
        <v>0</v>
      </c>
      <c r="I13" s="402">
        <f>SUM(I7:I12)</f>
        <v>0</v>
      </c>
      <c r="J13" s="402">
        <f t="shared" ref="J13:AL13" si="2">SUM(J7:J12)</f>
        <v>0</v>
      </c>
      <c r="K13" s="402">
        <f t="shared" si="2"/>
        <v>0</v>
      </c>
      <c r="L13" s="402">
        <f t="shared" si="2"/>
        <v>0</v>
      </c>
      <c r="M13" s="402">
        <f t="shared" si="2"/>
        <v>0</v>
      </c>
      <c r="N13" s="402">
        <f t="shared" si="2"/>
        <v>0</v>
      </c>
      <c r="O13" s="402">
        <f t="shared" si="2"/>
        <v>0</v>
      </c>
      <c r="P13" s="402">
        <f t="shared" si="2"/>
        <v>0</v>
      </c>
      <c r="Q13" s="402">
        <f t="shared" si="2"/>
        <v>0</v>
      </c>
      <c r="R13" s="402">
        <f t="shared" si="2"/>
        <v>0</v>
      </c>
      <c r="S13" s="402">
        <f t="shared" si="2"/>
        <v>0</v>
      </c>
      <c r="T13" s="402">
        <f t="shared" si="2"/>
        <v>0</v>
      </c>
      <c r="U13" s="402">
        <f t="shared" si="2"/>
        <v>0</v>
      </c>
      <c r="V13" s="402">
        <f t="shared" si="2"/>
        <v>0</v>
      </c>
      <c r="W13" s="402">
        <f t="shared" si="2"/>
        <v>0</v>
      </c>
      <c r="X13" s="402">
        <f t="shared" si="2"/>
        <v>0</v>
      </c>
      <c r="Y13" s="402">
        <f t="shared" si="2"/>
        <v>0</v>
      </c>
      <c r="Z13" s="402">
        <f t="shared" si="2"/>
        <v>0</v>
      </c>
      <c r="AA13" s="402">
        <f t="shared" si="2"/>
        <v>0</v>
      </c>
      <c r="AB13" s="402">
        <f t="shared" si="2"/>
        <v>0</v>
      </c>
      <c r="AC13" s="402">
        <f t="shared" si="2"/>
        <v>0</v>
      </c>
      <c r="AD13" s="402">
        <f t="shared" si="2"/>
        <v>0</v>
      </c>
      <c r="AE13" s="402">
        <f t="shared" si="2"/>
        <v>0</v>
      </c>
      <c r="AF13" s="402">
        <f t="shared" si="2"/>
        <v>0</v>
      </c>
      <c r="AG13" s="402">
        <f t="shared" si="2"/>
        <v>0</v>
      </c>
      <c r="AH13" s="402">
        <f t="shared" si="2"/>
        <v>0</v>
      </c>
      <c r="AI13" s="402">
        <f t="shared" si="2"/>
        <v>0</v>
      </c>
      <c r="AJ13" s="402">
        <f t="shared" si="2"/>
        <v>0</v>
      </c>
      <c r="AK13" s="402">
        <f t="shared" si="2"/>
        <v>0</v>
      </c>
      <c r="AL13" s="402">
        <f t="shared" si="2"/>
        <v>0</v>
      </c>
    </row>
    <row r="14" spans="1:38" x14ac:dyDescent="0.25">
      <c r="A14" s="29"/>
      <c r="B14" s="29"/>
      <c r="C14" s="29"/>
      <c r="D14" s="29"/>
      <c r="E14" s="33"/>
      <c r="F14" s="33"/>
      <c r="G14" s="33"/>
      <c r="H14" s="33"/>
      <c r="I14" s="33"/>
      <c r="J14" s="374"/>
      <c r="K14" s="328"/>
      <c r="L14" s="374"/>
      <c r="M14" s="3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25">
      <c r="A15" s="271">
        <v>2</v>
      </c>
      <c r="B15" s="272" t="s">
        <v>262</v>
      </c>
      <c r="C15" s="272"/>
      <c r="D15" s="272"/>
      <c r="E15" s="272"/>
      <c r="F15" s="272"/>
      <c r="G15" s="560" t="s">
        <v>296</v>
      </c>
      <c r="H15" s="561"/>
      <c r="I15" s="561" t="s">
        <v>297</v>
      </c>
      <c r="J15" s="561"/>
      <c r="K15" s="561" t="s">
        <v>298</v>
      </c>
      <c r="L15" s="562"/>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row>
    <row r="16" spans="1:38" x14ac:dyDescent="0.25">
      <c r="A16" s="363"/>
      <c r="B16" s="364" t="s">
        <v>188</v>
      </c>
      <c r="C16" s="364" t="s">
        <v>281</v>
      </c>
      <c r="D16" s="364"/>
      <c r="E16" s="375"/>
      <c r="F16" s="329"/>
      <c r="G16" s="403">
        <f>'6. DL finanšu_analīze'!I16</f>
        <v>0</v>
      </c>
      <c r="H16" s="329"/>
      <c r="I16" s="376">
        <f>G13</f>
        <v>0</v>
      </c>
      <c r="K16" s="558" t="e">
        <f>I16/G16-1</f>
        <v>#DIV/0!</v>
      </c>
      <c r="L16" s="559"/>
      <c r="M16" s="29"/>
      <c r="N16" s="29"/>
      <c r="O16" s="29"/>
      <c r="P16" s="29"/>
      <c r="Q16" s="377"/>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25">
      <c r="A17" s="271"/>
      <c r="B17" s="272"/>
      <c r="C17" s="272"/>
      <c r="D17" s="272"/>
      <c r="E17" s="272"/>
      <c r="F17" s="272"/>
      <c r="G17" s="272"/>
      <c r="H17" s="272"/>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row>
    <row r="18" spans="1:43" s="228" customFormat="1" ht="24.95" customHeight="1" x14ac:dyDescent="0.35">
      <c r="A18" s="556" t="s">
        <v>284</v>
      </c>
      <c r="B18" s="556"/>
      <c r="C18" s="556"/>
      <c r="D18" s="556"/>
      <c r="E18" s="556"/>
      <c r="F18" s="556"/>
      <c r="G18" s="556"/>
      <c r="H18" s="380"/>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8" customFormat="1" ht="12.75" customHeight="1" x14ac:dyDescent="0.2">
      <c r="A19" s="381"/>
      <c r="B19" s="291"/>
      <c r="C19" s="194"/>
      <c r="D19" s="200"/>
      <c r="E19" s="201"/>
      <c r="F19" s="201"/>
      <c r="G19" s="325" t="s">
        <v>237</v>
      </c>
      <c r="H19" s="326"/>
      <c r="I19" s="293">
        <f t="shared" ref="I19:AL19" si="3">I5</f>
        <v>1</v>
      </c>
      <c r="J19" s="293">
        <f t="shared" si="3"/>
        <v>2</v>
      </c>
      <c r="K19" s="293">
        <f t="shared" si="3"/>
        <v>3</v>
      </c>
      <c r="L19" s="293">
        <f t="shared" si="3"/>
        <v>4</v>
      </c>
      <c r="M19" s="293">
        <f t="shared" si="3"/>
        <v>5</v>
      </c>
      <c r="N19" s="293">
        <f t="shared" si="3"/>
        <v>6</v>
      </c>
      <c r="O19" s="293">
        <f t="shared" si="3"/>
        <v>7</v>
      </c>
      <c r="P19" s="293">
        <f t="shared" si="3"/>
        <v>8</v>
      </c>
      <c r="Q19" s="293">
        <f t="shared" si="3"/>
        <v>9</v>
      </c>
      <c r="R19" s="293">
        <f t="shared" si="3"/>
        <v>10</v>
      </c>
      <c r="S19" s="293">
        <f t="shared" si="3"/>
        <v>11</v>
      </c>
      <c r="T19" s="293">
        <f t="shared" si="3"/>
        <v>12</v>
      </c>
      <c r="U19" s="293">
        <f t="shared" si="3"/>
        <v>13</v>
      </c>
      <c r="V19" s="293">
        <f t="shared" si="3"/>
        <v>14</v>
      </c>
      <c r="W19" s="293">
        <f t="shared" si="3"/>
        <v>15</v>
      </c>
      <c r="X19" s="293">
        <f t="shared" si="3"/>
        <v>16</v>
      </c>
      <c r="Y19" s="293">
        <f t="shared" si="3"/>
        <v>17</v>
      </c>
      <c r="Z19" s="293">
        <f t="shared" si="3"/>
        <v>18</v>
      </c>
      <c r="AA19" s="293">
        <f t="shared" si="3"/>
        <v>19</v>
      </c>
      <c r="AB19" s="293">
        <f t="shared" si="3"/>
        <v>20</v>
      </c>
      <c r="AC19" s="293">
        <f t="shared" si="3"/>
        <v>21</v>
      </c>
      <c r="AD19" s="293">
        <f t="shared" si="3"/>
        <v>22</v>
      </c>
      <c r="AE19" s="293">
        <f t="shared" si="3"/>
        <v>23</v>
      </c>
      <c r="AF19" s="293">
        <f t="shared" si="3"/>
        <v>24</v>
      </c>
      <c r="AG19" s="293">
        <f t="shared" si="3"/>
        <v>25</v>
      </c>
      <c r="AH19" s="293">
        <f t="shared" si="3"/>
        <v>26</v>
      </c>
      <c r="AI19" s="293">
        <f t="shared" si="3"/>
        <v>27</v>
      </c>
      <c r="AJ19" s="293">
        <f t="shared" si="3"/>
        <v>28</v>
      </c>
      <c r="AK19" s="293">
        <f t="shared" si="3"/>
        <v>29</v>
      </c>
      <c r="AL19" s="293">
        <f t="shared" si="3"/>
        <v>30</v>
      </c>
      <c r="AM19" s="29"/>
    </row>
    <row r="20" spans="1:43" s="228" customFormat="1" ht="12.75" x14ac:dyDescent="0.2">
      <c r="A20" s="361">
        <v>3</v>
      </c>
      <c r="B20" s="317" t="s">
        <v>185</v>
      </c>
      <c r="C20" s="317"/>
      <c r="D20" s="205"/>
      <c r="E20" s="206" t="s">
        <v>183</v>
      </c>
      <c r="F20" s="206"/>
      <c r="G20" s="362" t="s">
        <v>184</v>
      </c>
      <c r="H20" s="362" t="s">
        <v>184</v>
      </c>
      <c r="I20" s="294">
        <f t="shared" ref="I20:AL20" si="4">I6</f>
        <v>2024</v>
      </c>
      <c r="J20" s="294">
        <f t="shared" si="4"/>
        <v>2025</v>
      </c>
      <c r="K20" s="294">
        <f t="shared" si="4"/>
        <v>2026</v>
      </c>
      <c r="L20" s="294">
        <f t="shared" si="4"/>
        <v>2027</v>
      </c>
      <c r="M20" s="294">
        <f t="shared" si="4"/>
        <v>2028</v>
      </c>
      <c r="N20" s="294">
        <f t="shared" si="4"/>
        <v>2029</v>
      </c>
      <c r="O20" s="294">
        <f t="shared" si="4"/>
        <v>2030</v>
      </c>
      <c r="P20" s="294">
        <f t="shared" si="4"/>
        <v>2031</v>
      </c>
      <c r="Q20" s="294">
        <f t="shared" si="4"/>
        <v>2032</v>
      </c>
      <c r="R20" s="294">
        <f t="shared" si="4"/>
        <v>2033</v>
      </c>
      <c r="S20" s="294">
        <f t="shared" si="4"/>
        <v>2034</v>
      </c>
      <c r="T20" s="294">
        <f t="shared" si="4"/>
        <v>2035</v>
      </c>
      <c r="U20" s="294">
        <f t="shared" si="4"/>
        <v>2036</v>
      </c>
      <c r="V20" s="294">
        <f t="shared" si="4"/>
        <v>2037</v>
      </c>
      <c r="W20" s="294">
        <f t="shared" si="4"/>
        <v>2038</v>
      </c>
      <c r="X20" s="294">
        <f t="shared" si="4"/>
        <v>2039</v>
      </c>
      <c r="Y20" s="294">
        <f t="shared" si="4"/>
        <v>2040</v>
      </c>
      <c r="Z20" s="294">
        <f t="shared" si="4"/>
        <v>2041</v>
      </c>
      <c r="AA20" s="294">
        <f t="shared" si="4"/>
        <v>2042</v>
      </c>
      <c r="AB20" s="294">
        <f t="shared" si="4"/>
        <v>2043</v>
      </c>
      <c r="AC20" s="294">
        <f t="shared" si="4"/>
        <v>2044</v>
      </c>
      <c r="AD20" s="294">
        <f t="shared" si="4"/>
        <v>2045</v>
      </c>
      <c r="AE20" s="294">
        <f t="shared" si="4"/>
        <v>2046</v>
      </c>
      <c r="AF20" s="294">
        <f t="shared" si="4"/>
        <v>2047</v>
      </c>
      <c r="AG20" s="294">
        <f t="shared" si="4"/>
        <v>2048</v>
      </c>
      <c r="AH20" s="294">
        <f t="shared" si="4"/>
        <v>2049</v>
      </c>
      <c r="AI20" s="294">
        <f t="shared" si="4"/>
        <v>2050</v>
      </c>
      <c r="AJ20" s="294">
        <f t="shared" si="4"/>
        <v>2051</v>
      </c>
      <c r="AK20" s="294">
        <f t="shared" si="4"/>
        <v>2052</v>
      </c>
      <c r="AL20" s="294">
        <f t="shared" si="4"/>
        <v>2053</v>
      </c>
      <c r="AM20" s="29"/>
      <c r="AN20" s="270"/>
      <c r="AO20" s="270"/>
      <c r="AP20" s="270"/>
      <c r="AQ20" s="270"/>
    </row>
    <row r="21" spans="1:43" s="29" customFormat="1" ht="12.75" x14ac:dyDescent="0.2">
      <c r="A21" s="363"/>
      <c r="B21" s="382" t="s">
        <v>203</v>
      </c>
      <c r="C21" s="364" t="s">
        <v>219</v>
      </c>
      <c r="D21" s="364"/>
      <c r="E21" s="383" t="s">
        <v>127</v>
      </c>
      <c r="F21" s="45">
        <v>0</v>
      </c>
      <c r="G21" s="384">
        <f t="shared" ref="G21:G25" si="5">I21+NPV($E$3,J21:AL21)</f>
        <v>0</v>
      </c>
      <c r="H21" s="334">
        <f>SUM(I21:AL21)</f>
        <v>0</v>
      </c>
      <c r="I21" s="367">
        <f>'6. DL finanšu_analīze'!H22*(1+'8. DL jut. analize-Fin.'!$F21)</f>
        <v>0</v>
      </c>
      <c r="J21" s="367">
        <f>'6. DL finanšu_analīze'!I22*(1+'8. DL jut. analize-Fin.'!$F21)</f>
        <v>0</v>
      </c>
      <c r="K21" s="367">
        <f>'6. DL finanšu_analīze'!J22*(1+'8. DL jut. analize-Fin.'!$F21)</f>
        <v>0</v>
      </c>
      <c r="L21" s="367">
        <f>'6. DL finanšu_analīze'!K22*(1+'8. DL jut. analize-Fin.'!$F21)</f>
        <v>0</v>
      </c>
      <c r="M21" s="367">
        <f>'6. DL finanšu_analīze'!L22*(1+'8. DL jut. analize-Fin.'!$F21)</f>
        <v>0</v>
      </c>
      <c r="N21" s="367">
        <f>'6. DL finanšu_analīze'!M22*(1+'8. DL jut. analize-Fin.'!$F21)</f>
        <v>0</v>
      </c>
      <c r="O21" s="367">
        <f>'6. DL finanšu_analīze'!N22*(1+'8. DL jut. analize-Fin.'!$F21)</f>
        <v>0</v>
      </c>
      <c r="P21" s="367">
        <f>'6. DL finanšu_analīze'!O22*(1+'8. DL jut. analize-Fin.'!$F21)</f>
        <v>0</v>
      </c>
      <c r="Q21" s="367">
        <f>'6. DL finanšu_analīze'!P22*(1+'8. DL jut. analize-Fin.'!$F21)</f>
        <v>0</v>
      </c>
      <c r="R21" s="367">
        <f>'6. DL finanšu_analīze'!Q22*(1+'8. DL jut. analize-Fin.'!$F21)</f>
        <v>0</v>
      </c>
      <c r="S21" s="367">
        <f>'6. DL finanšu_analīze'!R22*(1+'8. DL jut. analize-Fin.'!$F21)</f>
        <v>0</v>
      </c>
      <c r="T21" s="367">
        <f>'6. DL finanšu_analīze'!S22*(1+'8. DL jut. analize-Fin.'!$F21)</f>
        <v>0</v>
      </c>
      <c r="U21" s="367">
        <f>'6. DL finanšu_analīze'!T22*(1+'8. DL jut. analize-Fin.'!$F21)</f>
        <v>0</v>
      </c>
      <c r="V21" s="367">
        <f>'6. DL finanšu_analīze'!U22*(1+'8. DL jut. analize-Fin.'!$F21)</f>
        <v>0</v>
      </c>
      <c r="W21" s="367">
        <f>'6. DL finanšu_analīze'!V22*(1+'8. DL jut. analize-Fin.'!$F21)</f>
        <v>0</v>
      </c>
      <c r="X21" s="367">
        <f>'6. DL finanšu_analīze'!W22*(1+'8. DL jut. analize-Fin.'!$F21)</f>
        <v>0</v>
      </c>
      <c r="Y21" s="367">
        <f>'6. DL finanšu_analīze'!X22*(1+'8. DL jut. analize-Fin.'!$F21)</f>
        <v>0</v>
      </c>
      <c r="Z21" s="367">
        <f>'6. DL finanšu_analīze'!Y22*(1+'8. DL jut. analize-Fin.'!$F21)</f>
        <v>0</v>
      </c>
      <c r="AA21" s="367">
        <f>'6. DL finanšu_analīze'!Z22*(1+'8. DL jut. analize-Fin.'!$F21)</f>
        <v>0</v>
      </c>
      <c r="AB21" s="367">
        <f>'6. DL finanšu_analīze'!AA22*(1+'8. DL jut. analize-Fin.'!$F21)</f>
        <v>0</v>
      </c>
      <c r="AC21" s="367">
        <f>'6. DL finanšu_analīze'!AB22*(1+'8. DL jut. analize-Fin.'!$F21)</f>
        <v>0</v>
      </c>
      <c r="AD21" s="367">
        <f>'6. DL finanšu_analīze'!AC22*(1+'8. DL jut. analize-Fin.'!$F21)</f>
        <v>0</v>
      </c>
      <c r="AE21" s="367">
        <f>'6. DL finanšu_analīze'!AD22*(1+'8. DL jut. analize-Fin.'!$F21)</f>
        <v>0</v>
      </c>
      <c r="AF21" s="367">
        <f>'6. DL finanšu_analīze'!AE22*(1+'8. DL jut. analize-Fin.'!$F21)</f>
        <v>0</v>
      </c>
      <c r="AG21" s="367">
        <f>'6. DL finanšu_analīze'!AF22*(1+'8. DL jut. analize-Fin.'!$F21)</f>
        <v>0</v>
      </c>
      <c r="AH21" s="367">
        <f>'6. DL finanšu_analīze'!AG22*(1+'8. DL jut. analize-Fin.'!$F21)</f>
        <v>0</v>
      </c>
      <c r="AI21" s="367">
        <f>'6. DL finanšu_analīze'!AH22*(1+'8. DL jut. analize-Fin.'!$F21)</f>
        <v>0</v>
      </c>
      <c r="AJ21" s="367">
        <f>'6. DL finanšu_analīze'!AI22*(1+'8. DL jut. analize-Fin.'!$F21)</f>
        <v>0</v>
      </c>
      <c r="AK21" s="367">
        <f>'6. DL finanšu_analīze'!AJ22*(1+'8. DL jut. analize-Fin.'!$F21)</f>
        <v>0</v>
      </c>
      <c r="AL21" s="367">
        <f>'6. DL finanšu_analīze'!AK22*(1+'8. DL jut. analize-Fin.'!$F21)</f>
        <v>0</v>
      </c>
      <c r="AM21" s="386" t="e">
        <v>#REF!</v>
      </c>
      <c r="AN21" s="387"/>
    </row>
    <row r="22" spans="1:43" s="29" customFormat="1" ht="12.75" x14ac:dyDescent="0.2">
      <c r="A22" s="368"/>
      <c r="B22" s="388" t="s">
        <v>209</v>
      </c>
      <c r="C22" s="29" t="s">
        <v>278</v>
      </c>
      <c r="E22" s="33" t="s">
        <v>127</v>
      </c>
      <c r="F22" s="45">
        <v>0</v>
      </c>
      <c r="G22" s="384">
        <f t="shared" si="5"/>
        <v>0</v>
      </c>
      <c r="H22" s="334">
        <f t="shared" ref="H22:H25" si="6">SUM(I22:AL22)</f>
        <v>0</v>
      </c>
      <c r="I22" s="367">
        <f>'6. DL finanšu_analīze'!H23*(1+'8. DL jut. analize-Fin.'!$F22)</f>
        <v>0</v>
      </c>
      <c r="J22" s="367">
        <f>'6. DL finanšu_analīze'!I23*(1+'8. DL jut. analize-Fin.'!$F22)</f>
        <v>0</v>
      </c>
      <c r="K22" s="367">
        <f>'6. DL finanšu_analīze'!J23*(1+'8. DL jut. analize-Fin.'!$F22)</f>
        <v>0</v>
      </c>
      <c r="L22" s="367">
        <f>'6. DL finanšu_analīze'!K23*(1+'8. DL jut. analize-Fin.'!$F22)</f>
        <v>0</v>
      </c>
      <c r="M22" s="367">
        <f>'6. DL finanšu_analīze'!L23*(1+'8. DL jut. analize-Fin.'!$F22)</f>
        <v>0</v>
      </c>
      <c r="N22" s="367">
        <f>'6. DL finanšu_analīze'!M23*(1+'8. DL jut. analize-Fin.'!$F22)</f>
        <v>0</v>
      </c>
      <c r="O22" s="367">
        <f>'6. DL finanšu_analīze'!N23*(1+'8. DL jut. analize-Fin.'!$F22)</f>
        <v>0</v>
      </c>
      <c r="P22" s="367">
        <f>'6. DL finanšu_analīze'!O23*(1+'8. DL jut. analize-Fin.'!$F22)</f>
        <v>0</v>
      </c>
      <c r="Q22" s="367">
        <f>'6. DL finanšu_analīze'!P23*(1+'8. DL jut. analize-Fin.'!$F22)</f>
        <v>0</v>
      </c>
      <c r="R22" s="367">
        <f>'6. DL finanšu_analīze'!Q23*(1+'8. DL jut. analize-Fin.'!$F22)</f>
        <v>0</v>
      </c>
      <c r="S22" s="367">
        <f>'6. DL finanšu_analīze'!R23*(1+'8. DL jut. analize-Fin.'!$F22)</f>
        <v>0</v>
      </c>
      <c r="T22" s="367">
        <f>'6. DL finanšu_analīze'!S23*(1+'8. DL jut. analize-Fin.'!$F22)</f>
        <v>0</v>
      </c>
      <c r="U22" s="367">
        <f>'6. DL finanšu_analīze'!T23*(1+'8. DL jut. analize-Fin.'!$F22)</f>
        <v>0</v>
      </c>
      <c r="V22" s="367">
        <f>'6. DL finanšu_analīze'!U23*(1+'8. DL jut. analize-Fin.'!$F22)</f>
        <v>0</v>
      </c>
      <c r="W22" s="367">
        <f>'6. DL finanšu_analīze'!V23*(1+'8. DL jut. analize-Fin.'!$F22)</f>
        <v>0</v>
      </c>
      <c r="X22" s="367">
        <f>'6. DL finanšu_analīze'!W23*(1+'8. DL jut. analize-Fin.'!$F22)</f>
        <v>0</v>
      </c>
      <c r="Y22" s="367">
        <f>'6. DL finanšu_analīze'!X23*(1+'8. DL jut. analize-Fin.'!$F22)</f>
        <v>0</v>
      </c>
      <c r="Z22" s="367">
        <f>'6. DL finanšu_analīze'!Y23*(1+'8. DL jut. analize-Fin.'!$F22)</f>
        <v>0</v>
      </c>
      <c r="AA22" s="367">
        <f>'6. DL finanšu_analīze'!Z23*(1+'8. DL jut. analize-Fin.'!$F22)</f>
        <v>0</v>
      </c>
      <c r="AB22" s="367">
        <f>'6. DL finanšu_analīze'!AA23*(1+'8. DL jut. analize-Fin.'!$F22)</f>
        <v>0</v>
      </c>
      <c r="AC22" s="367">
        <f>'6. DL finanšu_analīze'!AB23*(1+'8. DL jut. analize-Fin.'!$F22)</f>
        <v>0</v>
      </c>
      <c r="AD22" s="367">
        <f>'6. DL finanšu_analīze'!AC23*(1+'8. DL jut. analize-Fin.'!$F22)</f>
        <v>0</v>
      </c>
      <c r="AE22" s="367">
        <f>'6. DL finanšu_analīze'!AD23*(1+'8. DL jut. analize-Fin.'!$F22)</f>
        <v>0</v>
      </c>
      <c r="AF22" s="367">
        <f>'6. DL finanšu_analīze'!AE23*(1+'8. DL jut. analize-Fin.'!$F22)</f>
        <v>0</v>
      </c>
      <c r="AG22" s="367">
        <f>'6. DL finanšu_analīze'!AF23*(1+'8. DL jut. analize-Fin.'!$F22)</f>
        <v>0</v>
      </c>
      <c r="AH22" s="367">
        <f>'6. DL finanšu_analīze'!AG23*(1+'8. DL jut. analize-Fin.'!$F22)</f>
        <v>0</v>
      </c>
      <c r="AI22" s="367">
        <f>'6. DL finanšu_analīze'!AH23*(1+'8. DL jut. analize-Fin.'!$F22)</f>
        <v>0</v>
      </c>
      <c r="AJ22" s="367">
        <f>'6. DL finanšu_analīze'!AI23*(1+'8. DL jut. analize-Fin.'!$F22)</f>
        <v>0</v>
      </c>
      <c r="AK22" s="367">
        <f>'6. DL finanšu_analīze'!AJ23*(1+'8. DL jut. analize-Fin.'!$F22)</f>
        <v>0</v>
      </c>
      <c r="AL22" s="367">
        <f>'6. DL finanšu_analīze'!AK23*(1+'8. DL jut. analize-Fin.'!$F22)</f>
        <v>0</v>
      </c>
      <c r="AM22" s="386" t="e">
        <v>#REF!</v>
      </c>
    </row>
    <row r="23" spans="1:43" s="346" customFormat="1" ht="12.75" x14ac:dyDescent="0.2">
      <c r="A23" s="327"/>
      <c r="B23" s="388" t="s">
        <v>244</v>
      </c>
      <c r="C23" s="388" t="s">
        <v>299</v>
      </c>
      <c r="D23" s="44"/>
      <c r="E23" s="390" t="s">
        <v>127</v>
      </c>
      <c r="F23" s="45">
        <v>0</v>
      </c>
      <c r="G23" s="384">
        <f t="shared" si="5"/>
        <v>0</v>
      </c>
      <c r="H23" s="334">
        <f t="shared" si="6"/>
        <v>0</v>
      </c>
      <c r="I23" s="367">
        <f>'6. DL finanšu_analīze'!H24*(1+'8. DL jut. analize-Fin.'!$F23)</f>
        <v>0</v>
      </c>
      <c r="J23" s="367">
        <f>'6. DL finanšu_analīze'!I24*(1+'8. DL jut. analize-Fin.'!$F23)</f>
        <v>0</v>
      </c>
      <c r="K23" s="367">
        <f>'6. DL finanšu_analīze'!J24*(1+'8. DL jut. analize-Fin.'!$F23)</f>
        <v>0</v>
      </c>
      <c r="L23" s="367">
        <f>'6. DL finanšu_analīze'!K24*(1+'8. DL jut. analize-Fin.'!$F23)</f>
        <v>0</v>
      </c>
      <c r="M23" s="367">
        <f>'6. DL finanšu_analīze'!L24*(1+'8. DL jut. analize-Fin.'!$F23)</f>
        <v>0</v>
      </c>
      <c r="N23" s="367">
        <f>'6. DL finanšu_analīze'!M24*(1+'8. DL jut. analize-Fin.'!$F23)</f>
        <v>0</v>
      </c>
      <c r="O23" s="367">
        <f>'6. DL finanšu_analīze'!N24*(1+'8. DL jut. analize-Fin.'!$F23)</f>
        <v>0</v>
      </c>
      <c r="P23" s="367">
        <f>'6. DL finanšu_analīze'!O24*(1+'8. DL jut. analize-Fin.'!$F23)</f>
        <v>0</v>
      </c>
      <c r="Q23" s="367">
        <f>'6. DL finanšu_analīze'!P24*(1+'8. DL jut. analize-Fin.'!$F23)</f>
        <v>0</v>
      </c>
      <c r="R23" s="367">
        <f>'6. DL finanšu_analīze'!Q24*(1+'8. DL jut. analize-Fin.'!$F23)</f>
        <v>0</v>
      </c>
      <c r="S23" s="367">
        <f>'6. DL finanšu_analīze'!R24*(1+'8. DL jut. analize-Fin.'!$F23)</f>
        <v>0</v>
      </c>
      <c r="T23" s="367">
        <f>'6. DL finanšu_analīze'!S24*(1+'8. DL jut. analize-Fin.'!$F23)</f>
        <v>0</v>
      </c>
      <c r="U23" s="367">
        <f>'6. DL finanšu_analīze'!T24*(1+'8. DL jut. analize-Fin.'!$F23)</f>
        <v>0</v>
      </c>
      <c r="V23" s="367">
        <f>'6. DL finanšu_analīze'!U24*(1+'8. DL jut. analize-Fin.'!$F23)</f>
        <v>0</v>
      </c>
      <c r="W23" s="367">
        <f>'6. DL finanšu_analīze'!V24*(1+'8. DL jut. analize-Fin.'!$F23)</f>
        <v>0</v>
      </c>
      <c r="X23" s="367">
        <f>'6. DL finanšu_analīze'!W24*(1+'8. DL jut. analize-Fin.'!$F23)</f>
        <v>0</v>
      </c>
      <c r="Y23" s="367">
        <f>'6. DL finanšu_analīze'!X24*(1+'8. DL jut. analize-Fin.'!$F23)</f>
        <v>0</v>
      </c>
      <c r="Z23" s="367">
        <f>'6. DL finanšu_analīze'!Y24*(1+'8. DL jut. analize-Fin.'!$F23)</f>
        <v>0</v>
      </c>
      <c r="AA23" s="367">
        <f>'6. DL finanšu_analīze'!Z24*(1+'8. DL jut. analize-Fin.'!$F23)</f>
        <v>0</v>
      </c>
      <c r="AB23" s="367">
        <f>'6. DL finanšu_analīze'!AA24*(1+'8. DL jut. analize-Fin.'!$F23)</f>
        <v>0</v>
      </c>
      <c r="AC23" s="367">
        <f>'6. DL finanšu_analīze'!AB24*(1+'8. DL jut. analize-Fin.'!$F23)</f>
        <v>0</v>
      </c>
      <c r="AD23" s="367">
        <f>'6. DL finanšu_analīze'!AC24*(1+'8. DL jut. analize-Fin.'!$F23)</f>
        <v>0</v>
      </c>
      <c r="AE23" s="367">
        <f>'6. DL finanšu_analīze'!AD24*(1+'8. DL jut. analize-Fin.'!$F23)</f>
        <v>0</v>
      </c>
      <c r="AF23" s="367">
        <f>'6. DL finanšu_analīze'!AE24*(1+'8. DL jut. analize-Fin.'!$F23)</f>
        <v>0</v>
      </c>
      <c r="AG23" s="367">
        <f>'6. DL finanšu_analīze'!AF24*(1+'8. DL jut. analize-Fin.'!$F23)</f>
        <v>0</v>
      </c>
      <c r="AH23" s="367">
        <f>'6. DL finanšu_analīze'!AG24*(1+'8. DL jut. analize-Fin.'!$F23)</f>
        <v>0</v>
      </c>
      <c r="AI23" s="367">
        <f>'6. DL finanšu_analīze'!AH24*(1+'8. DL jut. analize-Fin.'!$F23)</f>
        <v>0</v>
      </c>
      <c r="AJ23" s="367">
        <f>'6. DL finanšu_analīze'!AI24*(1+'8. DL jut. analize-Fin.'!$F23)</f>
        <v>0</v>
      </c>
      <c r="AK23" s="367">
        <f>'6. DL finanšu_analīze'!AJ24*(1+'8. DL jut. analize-Fin.'!$F23)</f>
        <v>0</v>
      </c>
      <c r="AL23" s="367">
        <f>'6. DL finanšu_analīze'!AK24*(1+'8. DL jut. analize-Fin.'!$F23)</f>
        <v>0</v>
      </c>
      <c r="AN23" s="392"/>
    </row>
    <row r="24" spans="1:43" s="328" customFormat="1" ht="12.75" x14ac:dyDescent="0.2">
      <c r="A24" s="393"/>
      <c r="B24" s="29" t="s">
        <v>245</v>
      </c>
      <c r="C24" s="388" t="s">
        <v>215</v>
      </c>
      <c r="D24" s="388"/>
      <c r="E24" s="33" t="s">
        <v>127</v>
      </c>
      <c r="F24" s="45">
        <v>0</v>
      </c>
      <c r="G24" s="384">
        <f t="shared" si="5"/>
        <v>0</v>
      </c>
      <c r="H24" s="334">
        <f t="shared" si="6"/>
        <v>0</v>
      </c>
      <c r="I24" s="367">
        <f>'6. DL finanšu_analīze'!H26*(1+'8. DL jut. analize-Fin.'!$F24)</f>
        <v>0</v>
      </c>
      <c r="J24" s="367">
        <f>'6. DL finanšu_analīze'!I26*(1+'8. DL jut. analize-Fin.'!$F24)</f>
        <v>0</v>
      </c>
      <c r="K24" s="367">
        <f>'6. DL finanšu_analīze'!J26*(1+'8. DL jut. analize-Fin.'!$F24)</f>
        <v>0</v>
      </c>
      <c r="L24" s="367">
        <f>'6. DL finanšu_analīze'!K26*(1+'8. DL jut. analize-Fin.'!$F24)</f>
        <v>0</v>
      </c>
      <c r="M24" s="367">
        <f>'6. DL finanšu_analīze'!L26*(1+'8. DL jut. analize-Fin.'!$F24)</f>
        <v>0</v>
      </c>
      <c r="N24" s="367">
        <f>'6. DL finanšu_analīze'!M26*(1+'8. DL jut. analize-Fin.'!$F24)</f>
        <v>0</v>
      </c>
      <c r="O24" s="367">
        <f>'6. DL finanšu_analīze'!N26*(1+'8. DL jut. analize-Fin.'!$F24)</f>
        <v>0</v>
      </c>
      <c r="P24" s="367">
        <f>'6. DL finanšu_analīze'!O26*(1+'8. DL jut. analize-Fin.'!$F24)</f>
        <v>0</v>
      </c>
      <c r="Q24" s="367">
        <f>'6. DL finanšu_analīze'!P26*(1+'8. DL jut. analize-Fin.'!$F24)</f>
        <v>0</v>
      </c>
      <c r="R24" s="367">
        <f>'6. DL finanšu_analīze'!Q26*(1+'8. DL jut. analize-Fin.'!$F24)</f>
        <v>0</v>
      </c>
      <c r="S24" s="367">
        <f>'6. DL finanšu_analīze'!R26*(1+'8. DL jut. analize-Fin.'!$F24)</f>
        <v>0</v>
      </c>
      <c r="T24" s="367">
        <f>'6. DL finanšu_analīze'!S26*(1+'8. DL jut. analize-Fin.'!$F24)</f>
        <v>0</v>
      </c>
      <c r="U24" s="367">
        <f>'6. DL finanšu_analīze'!T26*(1+'8. DL jut. analize-Fin.'!$F24)</f>
        <v>0</v>
      </c>
      <c r="V24" s="367">
        <f>'6. DL finanšu_analīze'!U26*(1+'8. DL jut. analize-Fin.'!$F24)</f>
        <v>0</v>
      </c>
      <c r="W24" s="367">
        <f>'6. DL finanšu_analīze'!V26*(1+'8. DL jut. analize-Fin.'!$F24)</f>
        <v>0</v>
      </c>
      <c r="X24" s="367">
        <f>'6. DL finanšu_analīze'!W26*(1+'8. DL jut. analize-Fin.'!$F24)</f>
        <v>0</v>
      </c>
      <c r="Y24" s="367">
        <f>'6. DL finanšu_analīze'!X26*(1+'8. DL jut. analize-Fin.'!$F24)</f>
        <v>0</v>
      </c>
      <c r="Z24" s="367">
        <f>'6. DL finanšu_analīze'!Y26*(1+'8. DL jut. analize-Fin.'!$F24)</f>
        <v>0</v>
      </c>
      <c r="AA24" s="367">
        <f>'6. DL finanšu_analīze'!Z26*(1+'8. DL jut. analize-Fin.'!$F24)</f>
        <v>0</v>
      </c>
      <c r="AB24" s="367">
        <f>'6. DL finanšu_analīze'!AA26*(1+'8. DL jut. analize-Fin.'!$F24)</f>
        <v>0</v>
      </c>
      <c r="AC24" s="367">
        <f>'6. DL finanšu_analīze'!AB26*(1+'8. DL jut. analize-Fin.'!$F24)</f>
        <v>0</v>
      </c>
      <c r="AD24" s="367">
        <f>'6. DL finanšu_analīze'!AC26*(1+'8. DL jut. analize-Fin.'!$F24)</f>
        <v>0</v>
      </c>
      <c r="AE24" s="367">
        <f>'6. DL finanšu_analīze'!AD26*(1+'8. DL jut. analize-Fin.'!$F24)</f>
        <v>0</v>
      </c>
      <c r="AF24" s="367">
        <f>'6. DL finanšu_analīze'!AE26*(1+'8. DL jut. analize-Fin.'!$F24)</f>
        <v>0</v>
      </c>
      <c r="AG24" s="367">
        <f>'6. DL finanšu_analīze'!AF26*(1+'8. DL jut. analize-Fin.'!$F24)</f>
        <v>0</v>
      </c>
      <c r="AH24" s="367">
        <f>'6. DL finanšu_analīze'!AG26*(1+'8. DL jut. analize-Fin.'!$F24)</f>
        <v>0</v>
      </c>
      <c r="AI24" s="367">
        <f>'6. DL finanšu_analīze'!AH26*(1+'8. DL jut. analize-Fin.'!$F24)</f>
        <v>0</v>
      </c>
      <c r="AJ24" s="367">
        <f>'6. DL finanšu_analīze'!AI26*(1+'8. DL jut. analize-Fin.'!$F24)</f>
        <v>0</v>
      </c>
      <c r="AK24" s="367">
        <f>'6. DL finanšu_analīze'!AJ26*(1+'8. DL jut. analize-Fin.'!$F24)</f>
        <v>0</v>
      </c>
      <c r="AL24" s="367">
        <f>'6. DL finanšu_analīze'!AK26*(1+'8. DL jut. analize-Fin.'!$F24)</f>
        <v>0</v>
      </c>
      <c r="AM24" s="394"/>
    </row>
    <row r="25" spans="1:43" s="328" customFormat="1" ht="12.75" x14ac:dyDescent="0.2">
      <c r="A25" s="404"/>
      <c r="B25" s="205" t="s">
        <v>246</v>
      </c>
      <c r="C25" s="205" t="s">
        <v>194</v>
      </c>
      <c r="D25" s="205"/>
      <c r="E25" s="207" t="s">
        <v>127</v>
      </c>
      <c r="F25" s="207"/>
      <c r="G25" s="405">
        <f t="shared" si="5"/>
        <v>0</v>
      </c>
      <c r="H25" s="344">
        <f t="shared" si="6"/>
        <v>0</v>
      </c>
      <c r="I25" s="406">
        <f>I21+I22+I23+I24</f>
        <v>0</v>
      </c>
      <c r="J25" s="406">
        <f t="shared" ref="J25:AL25" si="7">J21+J22+J23+J24</f>
        <v>0</v>
      </c>
      <c r="K25" s="406">
        <f>K21+K22+K23+K24</f>
        <v>0</v>
      </c>
      <c r="L25" s="406">
        <f>L21+L22+L23+L24</f>
        <v>0</v>
      </c>
      <c r="M25" s="406">
        <f t="shared" si="7"/>
        <v>0</v>
      </c>
      <c r="N25" s="406">
        <f t="shared" si="7"/>
        <v>0</v>
      </c>
      <c r="O25" s="406">
        <f t="shared" si="7"/>
        <v>0</v>
      </c>
      <c r="P25" s="406">
        <f t="shared" si="7"/>
        <v>0</v>
      </c>
      <c r="Q25" s="406">
        <f t="shared" si="7"/>
        <v>0</v>
      </c>
      <c r="R25" s="406">
        <f t="shared" si="7"/>
        <v>0</v>
      </c>
      <c r="S25" s="406">
        <f t="shared" si="7"/>
        <v>0</v>
      </c>
      <c r="T25" s="406">
        <f t="shared" si="7"/>
        <v>0</v>
      </c>
      <c r="U25" s="406">
        <f t="shared" si="7"/>
        <v>0</v>
      </c>
      <c r="V25" s="406">
        <f t="shared" si="7"/>
        <v>0</v>
      </c>
      <c r="W25" s="406">
        <f t="shared" si="7"/>
        <v>0</v>
      </c>
      <c r="X25" s="406">
        <f t="shared" si="7"/>
        <v>0</v>
      </c>
      <c r="Y25" s="406">
        <f t="shared" si="7"/>
        <v>0</v>
      </c>
      <c r="Z25" s="406">
        <f t="shared" si="7"/>
        <v>0</v>
      </c>
      <c r="AA25" s="406">
        <f t="shared" si="7"/>
        <v>0</v>
      </c>
      <c r="AB25" s="406">
        <f t="shared" si="7"/>
        <v>0</v>
      </c>
      <c r="AC25" s="406">
        <f t="shared" si="7"/>
        <v>0</v>
      </c>
      <c r="AD25" s="406">
        <f t="shared" si="7"/>
        <v>0</v>
      </c>
      <c r="AE25" s="406">
        <f t="shared" si="7"/>
        <v>0</v>
      </c>
      <c r="AF25" s="406">
        <f t="shared" si="7"/>
        <v>0</v>
      </c>
      <c r="AG25" s="406">
        <f t="shared" si="7"/>
        <v>0</v>
      </c>
      <c r="AH25" s="406">
        <f t="shared" si="7"/>
        <v>0</v>
      </c>
      <c r="AI25" s="406">
        <f t="shared" si="7"/>
        <v>0</v>
      </c>
      <c r="AJ25" s="406">
        <f t="shared" si="7"/>
        <v>0</v>
      </c>
      <c r="AK25" s="406">
        <f t="shared" si="7"/>
        <v>0</v>
      </c>
      <c r="AL25" s="406">
        <f t="shared" si="7"/>
        <v>0</v>
      </c>
      <c r="AM25" s="394"/>
    </row>
    <row r="26" spans="1:43" x14ac:dyDescent="0.25">
      <c r="A26" s="29"/>
      <c r="B26" s="29"/>
      <c r="C26" s="29"/>
      <c r="D26" s="29"/>
      <c r="E26" s="33"/>
      <c r="F26" s="33"/>
      <c r="G26" s="33"/>
      <c r="H26" s="33"/>
      <c r="I26" s="33"/>
      <c r="J26" s="374"/>
      <c r="K26" s="328"/>
      <c r="L26" s="374"/>
      <c r="M26" s="32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25">
      <c r="A27" s="271">
        <v>4</v>
      </c>
      <c r="B27" s="272" t="s">
        <v>262</v>
      </c>
      <c r="C27" s="272"/>
      <c r="D27" s="272"/>
      <c r="E27" s="272"/>
      <c r="F27" s="272"/>
      <c r="G27" s="560" t="s">
        <v>296</v>
      </c>
      <c r="H27" s="561"/>
      <c r="I27" s="561" t="s">
        <v>297</v>
      </c>
      <c r="J27" s="561"/>
      <c r="K27" s="561" t="s">
        <v>298</v>
      </c>
      <c r="L27" s="562"/>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row>
    <row r="28" spans="1:43" x14ac:dyDescent="0.25">
      <c r="A28" s="363"/>
      <c r="B28" s="364" t="s">
        <v>214</v>
      </c>
      <c r="C28" s="364" t="str">
        <f>'6. DL finanšu_analīze'!C30</f>
        <v>Investīciju finansiālais neto tagadnes ienesīgums (FNPVc)</v>
      </c>
      <c r="D28" s="364"/>
      <c r="E28" s="375"/>
      <c r="F28" s="329"/>
      <c r="G28" s="403">
        <f>'6. DL finanšu_analīze'!I30</f>
        <v>0</v>
      </c>
      <c r="H28" s="329"/>
      <c r="I28" s="376">
        <f>G25</f>
        <v>0</v>
      </c>
      <c r="K28" s="558" t="e">
        <f>I28/G28-1</f>
        <v>#DIV/0!</v>
      </c>
      <c r="L28" s="559"/>
      <c r="M28" s="29"/>
      <c r="N28" s="29"/>
      <c r="O28" s="29"/>
      <c r="P28" s="29"/>
      <c r="Q28" s="377"/>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25">
      <c r="A29" s="271"/>
      <c r="B29" s="272"/>
      <c r="C29" s="272"/>
      <c r="D29" s="272"/>
      <c r="E29" s="272"/>
      <c r="F29" s="272"/>
      <c r="G29" s="272"/>
      <c r="H29" s="272"/>
      <c r="I29" s="272"/>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row>
  </sheetData>
  <sheetProtection algorithmName="SHA-512" hashValue="TH4L5BPsFrd/UDcVjAMdzxFnz/01nbove6a9+YBWpUZuQPogmowvwKLQS6u20vp+0PJy3CctLoO9GSF0uCaqVg==" saltValue="3YWiYBlqJP+eM9Mwq+koPw=="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topLeftCell="A28" zoomScale="80" zoomScaleNormal="80" workbookViewId="0">
      <selection activeCell="Q82" sqref="Q82"/>
    </sheetView>
  </sheetViews>
  <sheetFormatPr defaultColWidth="9.140625" defaultRowHeight="12.75" x14ac:dyDescent="0.2"/>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16.42578125" style="4" customWidth="1"/>
    <col min="21" max="21" width="16" style="4" customWidth="1"/>
    <col min="22" max="22" width="9.140625" style="4"/>
    <col min="23" max="23" width="10.85546875" style="4" customWidth="1"/>
    <col min="24" max="16384" width="9.140625" style="4"/>
  </cols>
  <sheetData>
    <row r="1" spans="1:23" s="1" customFormat="1" ht="27" customHeight="1" x14ac:dyDescent="0.4">
      <c r="A1" s="565" t="s">
        <v>300</v>
      </c>
      <c r="B1" s="565"/>
      <c r="C1" s="565"/>
      <c r="D1" s="565"/>
      <c r="E1" s="407"/>
      <c r="F1" s="2"/>
      <c r="G1" s="2"/>
      <c r="H1" s="2"/>
      <c r="I1" s="2"/>
      <c r="J1" s="2"/>
      <c r="K1" s="2"/>
      <c r="L1" s="2"/>
      <c r="M1" s="2"/>
      <c r="N1" s="2"/>
      <c r="O1" s="2"/>
      <c r="P1" s="2"/>
      <c r="Q1" s="2"/>
      <c r="R1" s="2"/>
      <c r="S1" s="2"/>
      <c r="T1" s="2"/>
      <c r="U1" s="2"/>
    </row>
    <row r="2" spans="1:23" ht="24.95" customHeight="1" x14ac:dyDescent="0.35">
      <c r="A2" s="408" t="s">
        <v>301</v>
      </c>
      <c r="B2" s="3"/>
      <c r="C2" s="3"/>
      <c r="D2" s="3"/>
      <c r="E2" s="3"/>
      <c r="F2" s="2"/>
      <c r="G2" s="2"/>
      <c r="H2" s="2"/>
      <c r="I2" s="2"/>
      <c r="J2" s="2"/>
      <c r="K2" s="2"/>
      <c r="L2" s="2"/>
      <c r="M2" s="2"/>
      <c r="N2" s="2"/>
      <c r="O2" s="2"/>
      <c r="P2" s="2"/>
      <c r="Q2" s="2"/>
      <c r="R2" s="2"/>
      <c r="S2" s="2"/>
      <c r="T2" s="2"/>
      <c r="U2" s="2"/>
    </row>
    <row r="3" spans="1:23" x14ac:dyDescent="0.2">
      <c r="A3" s="409" t="s">
        <v>302</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t="str">
        <f>IF(OR(H3&gt;='Dati par projektu'!$C$17,H3="X"),"X",H3+1)</f>
        <v>X</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3" ht="12.75" customHeight="1" x14ac:dyDescent="0.2">
      <c r="A4" s="411"/>
      <c r="B4" s="411" t="s">
        <v>303</v>
      </c>
      <c r="C4" s="411"/>
      <c r="D4" s="411" t="s">
        <v>303</v>
      </c>
      <c r="E4" s="411"/>
      <c r="F4" s="411" t="s">
        <v>303</v>
      </c>
      <c r="G4" s="411"/>
      <c r="H4" s="411" t="s">
        <v>303</v>
      </c>
      <c r="I4" s="411"/>
      <c r="J4" s="411" t="s">
        <v>303</v>
      </c>
      <c r="K4" s="411"/>
      <c r="L4" s="411" t="s">
        <v>303</v>
      </c>
      <c r="M4" s="411"/>
      <c r="N4" s="411" t="s">
        <v>303</v>
      </c>
      <c r="O4" s="411"/>
      <c r="P4" s="411" t="s">
        <v>303</v>
      </c>
      <c r="Q4" s="411"/>
      <c r="R4" s="411" t="s">
        <v>303</v>
      </c>
      <c r="S4" s="411"/>
      <c r="T4" s="411" t="s">
        <v>184</v>
      </c>
      <c r="U4" s="411" t="s">
        <v>128</v>
      </c>
    </row>
    <row r="5" spans="1:23" x14ac:dyDescent="0.2">
      <c r="A5" s="61" t="str">
        <f>'9. DL PI Fin.plans'!A5</f>
        <v>Eiropas Reģionālās attīstības fonds</v>
      </c>
      <c r="B5" s="412">
        <f>SUM(B29,B45,B61,B77,B93,B109,B125,B141,B159,B175,B191,B207,B225,B257,B241,B273)</f>
        <v>0</v>
      </c>
      <c r="C5" s="412"/>
      <c r="D5" s="412">
        <f>SUM(D29,D45,D61,D77,D93,D109,D125,D141,D159,D175,D191,D207,D225,D257,D241,D273)</f>
        <v>0</v>
      </c>
      <c r="E5" s="412"/>
      <c r="F5" s="412">
        <f>SUM(F29,F45,F61,F77,F93,F109,F125,F141,F159,F175,F191,F207,F225,F257,F241,F273)</f>
        <v>0</v>
      </c>
      <c r="G5" s="412"/>
      <c r="H5" s="412">
        <f>SUM(H29,H45,H61,H77,H93,H109,H125,H141,H159,H175,H191,H207,H225,H257,H241,H273)</f>
        <v>0</v>
      </c>
      <c r="I5" s="412"/>
      <c r="J5" s="412">
        <f>SUM(J29,J45,J61,J77,J93,J109,J125,J141,J159,J175,J191,J207,J225,J257,J241,J273)</f>
        <v>0</v>
      </c>
      <c r="K5" s="412"/>
      <c r="L5" s="412">
        <f>SUM(L29,L45,L61,L77,L93,L109,L125,L141,L159,L175,L191,L207,L225,L257,L241,L273)</f>
        <v>0</v>
      </c>
      <c r="M5" s="412"/>
      <c r="N5" s="412">
        <f>SUM(N29,N45,N61,N77,N93,N109,N125,N141,N159,N175,N191,N207,N225,N257,N241,N273)</f>
        <v>0</v>
      </c>
      <c r="O5" s="412"/>
      <c r="P5" s="412">
        <f>SUM(P29,P45,P61,P77,P93,P109,P125,P141,P159,P175,P191,P207,P225,P257,P241,P273)</f>
        <v>0</v>
      </c>
      <c r="Q5" s="412"/>
      <c r="R5" s="412">
        <f>SUM(R29,R45,R61,R77,R93,R109,R125,R141,R159,R175,R191,R207,R225,R257,R241,R273)</f>
        <v>0</v>
      </c>
      <c r="S5" s="412"/>
      <c r="T5" s="413">
        <f>SUM(B5:R5)</f>
        <v>0</v>
      </c>
      <c r="U5" s="414" t="e">
        <f>T5/$T$12</f>
        <v>#DIV/0!</v>
      </c>
    </row>
    <row r="6" spans="1:23" x14ac:dyDescent="0.2">
      <c r="A6" s="415" t="s">
        <v>224</v>
      </c>
      <c r="B6" s="412">
        <f>SUM(B30,B46,B62,B78,B94,B110,B126,B142,B160,B176,B192,B208,B226,B258,B242,B274)</f>
        <v>0</v>
      </c>
      <c r="C6" s="412"/>
      <c r="D6" s="412">
        <f>SUM(D30,D46,D62,D78,D94,D110,D126,D142,D160,D176,D192,D208,D226,D258,D242,D274)</f>
        <v>0</v>
      </c>
      <c r="E6" s="412"/>
      <c r="F6" s="412">
        <f>SUM(F30,F46,F62,F78,F94,F110,F126,F142,F160,F176,F192,F208,F226,F258,F242,F274)</f>
        <v>0</v>
      </c>
      <c r="G6" s="412"/>
      <c r="H6" s="412">
        <f>SUM(H30,H46,H62,H78,H94,H110,H126,H142,H160,H176,H192,H208,H226,H258,H242,H274)</f>
        <v>0</v>
      </c>
      <c r="I6" s="412"/>
      <c r="J6" s="412">
        <f>SUM(J30,J46,J62,J78,J94,J110,J126,J142,J160,J176,J192,J208,J226,J258,J242,J274)</f>
        <v>0</v>
      </c>
      <c r="K6" s="412"/>
      <c r="L6" s="412">
        <f>SUM(L30,L46,L62,L78,L94,L110,L126,L142,L160,L176,L192,L208,L226,L258,L242,L274)</f>
        <v>0</v>
      </c>
      <c r="M6" s="412"/>
      <c r="N6" s="412">
        <f>SUM(N30,N46,N62,N78,N94,N110,N126,N142,N160,N176,N192,N208,N226,N258,N242,N274)</f>
        <v>0</v>
      </c>
      <c r="O6" s="412"/>
      <c r="P6" s="412">
        <f>SUM(P30,P46,P62,P78,P94,P110,P126,P142,P160,P176,P192,P208,P226,P258,P242,P274)</f>
        <v>0</v>
      </c>
      <c r="Q6" s="412"/>
      <c r="R6" s="412">
        <f>SUM(R30,R46,R62,R78,R94,R110,R126,R142,R160,R176,R192,R208,R226,R258,R242,R274)</f>
        <v>0</v>
      </c>
      <c r="S6" s="412"/>
      <c r="T6" s="413">
        <f t="shared" ref="T6:T16" si="0">SUM(B6:R6)</f>
        <v>0</v>
      </c>
      <c r="U6" s="414" t="e">
        <f t="shared" ref="U6:U12" si="1">T6/$T$12</f>
        <v>#DIV/0!</v>
      </c>
    </row>
    <row r="7" spans="1:23" x14ac:dyDescent="0.2">
      <c r="A7" s="415" t="s">
        <v>225</v>
      </c>
      <c r="B7" s="412">
        <f>SUM(B31,B47,B63,B79,B95,B111,B127,B143,B161,B177,B193,B209,B227,B259,B243,B275)</f>
        <v>0</v>
      </c>
      <c r="C7" s="412"/>
      <c r="D7" s="412">
        <f>SUM(D31,D47,D63,D79,D95,D111,D127,D143,D161,D177,D193,D209,D227,D259,D243,D275)</f>
        <v>0</v>
      </c>
      <c r="E7" s="412"/>
      <c r="F7" s="412">
        <f>SUM(F31,F47,F63,F79,F95,F111,F127,F143,F161,F177,F193,F209,F227,F259,F243,F275)</f>
        <v>0</v>
      </c>
      <c r="G7" s="412"/>
      <c r="H7" s="412">
        <f>SUM(H31,H47,H63,H79,H95,H111,H127,H143,H161,H177,H193,H209,H227,H259,H243,H275)</f>
        <v>0</v>
      </c>
      <c r="I7" s="412"/>
      <c r="J7" s="412">
        <f>SUM(J31,J47,J63,J79,J95,J111,J127,J143,J161,J177,J193,J209,J227,J259,J243,J275)</f>
        <v>0</v>
      </c>
      <c r="K7" s="412"/>
      <c r="L7" s="412">
        <f>SUM(L31,L47,L63,L79,L95,L111,L127,L143,L161,L177,L193,L209,L227,L259,L243,L275)</f>
        <v>0</v>
      </c>
      <c r="M7" s="412"/>
      <c r="N7" s="412">
        <f>SUM(N31,N47,N63,N79,N95,N111,N127,N143,N161,N177,N193,N209,N227,N259,N243,N275)</f>
        <v>0</v>
      </c>
      <c r="O7" s="412"/>
      <c r="P7" s="412">
        <f>SUM(P31,P47,P63,P79,P95,P111,P127,P143,P161,P177,P193,P209,P227,P259,P243,P275)</f>
        <v>0</v>
      </c>
      <c r="Q7" s="412"/>
      <c r="R7" s="412">
        <f>SUM(R31,R47,R63,R79,R95,R111,R127,R143,R161,R177,R193,R209,R227,R259,R243,R275)</f>
        <v>0</v>
      </c>
      <c r="S7" s="412"/>
      <c r="T7" s="413">
        <f>SUM(B7:R7)</f>
        <v>0</v>
      </c>
      <c r="U7" s="414" t="e">
        <f t="shared" si="1"/>
        <v>#DIV/0!</v>
      </c>
    </row>
    <row r="8" spans="1:23" x14ac:dyDescent="0.2">
      <c r="A8" s="415" t="s">
        <v>304</v>
      </c>
      <c r="B8" s="412">
        <f>SUM(B32,B48,B64,B80,B96,B112,B128,B144,B162,B178,B194,B210,B228,B260,B244,B276)</f>
        <v>0</v>
      </c>
      <c r="C8" s="412"/>
      <c r="D8" s="412">
        <f>SUM(D32,D48,D64,D80,D96,D112,D128,D144,D162,D178,D194,D210,D228,D260,D244,D276)</f>
        <v>0</v>
      </c>
      <c r="E8" s="412"/>
      <c r="F8" s="412">
        <f>SUM(F32,F48,F64,F80,F96,F112,F128,F144,F162,F178,F194,F210,F228,F260,F244,F276)</f>
        <v>0</v>
      </c>
      <c r="G8" s="412"/>
      <c r="H8" s="412">
        <f>SUM(H32,H48,H64,H80,H96,H112,H128,H144,H162,H178,H194,H210,H228,H260,H244,H276)</f>
        <v>0</v>
      </c>
      <c r="I8" s="412"/>
      <c r="J8" s="412">
        <f>SUM(J32,J48,J64,J80,J96,J112,J128,J144,J162,J178,J194,J210,J228,J260,J244,J276)</f>
        <v>0</v>
      </c>
      <c r="K8" s="412"/>
      <c r="L8" s="412">
        <f>SUM(L32,L48,L64,L80,L96,L112,L128,L144,L162,L178,L194,L210,L228,L260,L244,L276)</f>
        <v>0</v>
      </c>
      <c r="M8" s="412"/>
      <c r="N8" s="412">
        <f>SUM(N32,N48,N64,N80,N96,N112,N128,N144,N162,N178,N194,N210,N228,N260,N244,N276)</f>
        <v>0</v>
      </c>
      <c r="O8" s="412"/>
      <c r="P8" s="412">
        <f>SUM(P32,P48,P64,P80,P96,P112,P128,P144,P162,P178,P194,P210,P228,P260,P244,P276)</f>
        <v>0</v>
      </c>
      <c r="Q8" s="412"/>
      <c r="R8" s="412">
        <f>SUM(R32,R48,R64,R80,R96,R112,R128,R144,R162,R178,R194,R210,R228,R260,R244,R276)</f>
        <v>0</v>
      </c>
      <c r="S8" s="412"/>
      <c r="T8" s="413">
        <f t="shared" si="0"/>
        <v>0</v>
      </c>
      <c r="U8" s="414" t="e">
        <f t="shared" si="1"/>
        <v>#DIV/0!</v>
      </c>
    </row>
    <row r="9" spans="1:23" s="3" customFormat="1" x14ac:dyDescent="0.2">
      <c r="A9" s="415" t="s">
        <v>305</v>
      </c>
      <c r="B9" s="412">
        <f>SUM(B33,B49,B65,B81,B97,B113,B129,B145,B163,B179,B195,B211,B229,B261,B245,B277)</f>
        <v>0</v>
      </c>
      <c r="C9" s="412"/>
      <c r="D9" s="412">
        <f>SUM(D33,D49,D65,D81,D97,D113,D129,D145,D163,D179,D195,D211,D229,D261,D245,D277)</f>
        <v>0</v>
      </c>
      <c r="E9" s="412"/>
      <c r="F9" s="412">
        <f>SUM(F33,F49,F65,F81,F97,F113,F129,F145,F163,F179,F195,F211,F229,F261,F245,F277)</f>
        <v>0</v>
      </c>
      <c r="G9" s="412"/>
      <c r="H9" s="412">
        <f>SUM(H33,H49,H65,H81,H97,H113,H129,H145,H163,H179,H195,H211,H229,H261,H245,H277)</f>
        <v>0</v>
      </c>
      <c r="I9" s="412"/>
      <c r="J9" s="412">
        <f>SUM(J33,J49,J65,J81,J97,J113,J129,J145,J163,J179,J195,J211,J229,J261,J245,J277)</f>
        <v>0</v>
      </c>
      <c r="K9" s="412"/>
      <c r="L9" s="412">
        <f>SUM(L33,L49,L65,L81,L97,L113,L129,L145,L163,L179,L195,L211,L229,L261,L245,L277)</f>
        <v>0</v>
      </c>
      <c r="M9" s="412"/>
      <c r="N9" s="412">
        <f>SUM(N33,N49,N65,N81,N97,N113,N129,N145,N163,N179,N195,N211,N229,N261,N245,N277)</f>
        <v>0</v>
      </c>
      <c r="O9" s="412"/>
      <c r="P9" s="412">
        <f>SUM(P33,P49,P65,P81,P97,P113,P129,P145,P163,P179,P195,P211,P229,P261,P245,P277)</f>
        <v>0</v>
      </c>
      <c r="Q9" s="412"/>
      <c r="R9" s="412">
        <f>SUM(R33,R49,R65,R81,R97,R113,R129,R145,R163,R179,R195,R211,R229,R261,R245,R277)</f>
        <v>0</v>
      </c>
      <c r="S9" s="412"/>
      <c r="T9" s="413">
        <f t="shared" si="0"/>
        <v>0</v>
      </c>
      <c r="U9" s="414" t="e">
        <f t="shared" si="1"/>
        <v>#DIV/0!</v>
      </c>
    </row>
    <row r="10" spans="1:23" ht="15" customHeight="1" x14ac:dyDescent="0.2">
      <c r="A10" s="416" t="s">
        <v>306</v>
      </c>
      <c r="B10" s="314">
        <f>SUM(B5:B9)</f>
        <v>0</v>
      </c>
      <c r="C10" s="232"/>
      <c r="D10" s="232">
        <f>SUM(D5:D9)</f>
        <v>0</v>
      </c>
      <c r="E10" s="232"/>
      <c r="F10" s="232">
        <f>SUM(F5:F9)</f>
        <v>0</v>
      </c>
      <c r="G10" s="232"/>
      <c r="H10" s="232">
        <f t="shared" ref="H10:R10" si="2">SUM(H5:H9)</f>
        <v>0</v>
      </c>
      <c r="I10" s="232"/>
      <c r="J10" s="232">
        <f t="shared" si="2"/>
        <v>0</v>
      </c>
      <c r="K10" s="232"/>
      <c r="L10" s="232">
        <f t="shared" si="2"/>
        <v>0</v>
      </c>
      <c r="M10" s="232"/>
      <c r="N10" s="232">
        <f t="shared" si="2"/>
        <v>0</v>
      </c>
      <c r="O10" s="232"/>
      <c r="P10" s="232">
        <f t="shared" si="2"/>
        <v>0</v>
      </c>
      <c r="Q10" s="232"/>
      <c r="R10" s="232">
        <f t="shared" si="2"/>
        <v>0</v>
      </c>
      <c r="S10" s="232"/>
      <c r="T10" s="417">
        <f t="shared" si="0"/>
        <v>0</v>
      </c>
      <c r="U10" s="418" t="e">
        <f t="shared" si="1"/>
        <v>#DIV/0!</v>
      </c>
    </row>
    <row r="11" spans="1:23" ht="15" customHeight="1" x14ac:dyDescent="0.2">
      <c r="A11" s="415" t="s">
        <v>307</v>
      </c>
      <c r="B11" s="412">
        <f>SUM(B35,B51,B67,B83,B99,B115,B131,B147,B165,B181,B197,B213,B231,B263,B247,B279)</f>
        <v>0</v>
      </c>
      <c r="C11" s="412"/>
      <c r="D11" s="412">
        <f t="shared" ref="D11:R11" si="3">SUM(D35,D51,D67,D83,D99,D115,D131,D147,D165,D181,D197,D213,D231,D263,D247,D279)</f>
        <v>0</v>
      </c>
      <c r="E11" s="412"/>
      <c r="F11" s="412">
        <f t="shared" si="3"/>
        <v>0</v>
      </c>
      <c r="G11" s="412"/>
      <c r="H11" s="412">
        <f t="shared" si="3"/>
        <v>0</v>
      </c>
      <c r="I11" s="412"/>
      <c r="J11" s="412">
        <f t="shared" si="3"/>
        <v>0</v>
      </c>
      <c r="K11" s="412"/>
      <c r="L11" s="412">
        <f t="shared" si="3"/>
        <v>0</v>
      </c>
      <c r="M11" s="412"/>
      <c r="N11" s="412">
        <f t="shared" si="3"/>
        <v>0</v>
      </c>
      <c r="O11" s="412"/>
      <c r="P11" s="412">
        <f t="shared" si="3"/>
        <v>0</v>
      </c>
      <c r="Q11" s="412"/>
      <c r="R11" s="412">
        <f t="shared" si="3"/>
        <v>0</v>
      </c>
      <c r="S11" s="412"/>
      <c r="T11" s="413">
        <f t="shared" si="0"/>
        <v>0</v>
      </c>
      <c r="U11" s="414" t="e">
        <f t="shared" si="1"/>
        <v>#DIV/0!</v>
      </c>
    </row>
    <row r="12" spans="1:23" x14ac:dyDescent="0.2">
      <c r="A12" s="416" t="s">
        <v>308</v>
      </c>
      <c r="B12" s="419">
        <f>B10+B11</f>
        <v>0</v>
      </c>
      <c r="C12" s="232"/>
      <c r="D12" s="232">
        <f>D10+D11</f>
        <v>0</v>
      </c>
      <c r="E12" s="232"/>
      <c r="F12" s="232">
        <f>F10+F11</f>
        <v>0</v>
      </c>
      <c r="G12" s="232"/>
      <c r="H12" s="232">
        <f>H10+H11</f>
        <v>0</v>
      </c>
      <c r="I12" s="232"/>
      <c r="J12" s="232">
        <f>J10+J11</f>
        <v>0</v>
      </c>
      <c r="K12" s="232"/>
      <c r="L12" s="232">
        <f>L10+L11</f>
        <v>0</v>
      </c>
      <c r="M12" s="232"/>
      <c r="N12" s="232">
        <f>N10+N11</f>
        <v>0</v>
      </c>
      <c r="O12" s="232"/>
      <c r="P12" s="232">
        <f>P10+P11</f>
        <v>0</v>
      </c>
      <c r="Q12" s="232"/>
      <c r="R12" s="232">
        <f>R10+R11</f>
        <v>0</v>
      </c>
      <c r="S12" s="232"/>
      <c r="T12" s="417">
        <f>SUM(B12:R12)</f>
        <v>0</v>
      </c>
      <c r="U12" s="418" t="e">
        <f t="shared" si="1"/>
        <v>#DIV/0!</v>
      </c>
      <c r="W12" s="4" t="str">
        <f>IF(T12='10. DL PI Budz.kops.'!C23,"Dati pareizi","Kļūda")</f>
        <v>Dati pareizi</v>
      </c>
    </row>
    <row r="13" spans="1:23" x14ac:dyDescent="0.2">
      <c r="A13" s="415" t="s">
        <v>309</v>
      </c>
      <c r="B13" s="412">
        <f>SUM(B37,B53,B69,B85,B101,B117,B133,B149,B167,B183,B199,B215,B233,B265,B249,B281)</f>
        <v>0</v>
      </c>
      <c r="C13" s="412"/>
      <c r="D13" s="412">
        <f>SUM(D37,D53,D69,D85,D101,D117,D133,D149,D167,D183,D199,D215,D233,D265,D249,D281)</f>
        <v>0</v>
      </c>
      <c r="E13" s="412"/>
      <c r="F13" s="412">
        <f>SUM(F37,F53,F69,F85,F101,F117,F133,F149,F167,F183,F199,F215,F233,F265,F249,F281)</f>
        <v>0</v>
      </c>
      <c r="G13" s="412"/>
      <c r="H13" s="412">
        <f>SUM(H37,H53,H69,H85,H101,H117,H133,H149,H167,H183,H199,H215,H233,H265,H249,H281)</f>
        <v>0</v>
      </c>
      <c r="I13" s="412"/>
      <c r="J13" s="412">
        <f>SUM(J37,J53,J69,J85,J101,J117,J133,J149,J167,J183,J199,J215,J233,J265,J249,J281)</f>
        <v>0</v>
      </c>
      <c r="K13" s="412"/>
      <c r="L13" s="412">
        <f>SUM(L37,L53,L69,L85,L101,L117,L133,L149,L167,L183,L199,L215,L233,L265,L249,L281)</f>
        <v>0</v>
      </c>
      <c r="M13" s="412"/>
      <c r="N13" s="412">
        <f>SUM(N37,N53,N69,N85,N101,N117,N133,N149,N167,N183,N199,N215,N233,N265,N249,N281)</f>
        <v>0</v>
      </c>
      <c r="O13" s="412"/>
      <c r="P13" s="412">
        <f>SUM(P37,P53,P69,P85,P101,P117,P133,P149,P167,P183,P199,P215,P233,P265,P249,P281)</f>
        <v>0</v>
      </c>
      <c r="Q13" s="412"/>
      <c r="R13" s="412">
        <f>SUM(R37,R53,R69,R85,R101,R117,R133,R149,R167,R183,R199,R215,R233,R265,R249,R281)</f>
        <v>0</v>
      </c>
      <c r="S13" s="412"/>
      <c r="T13" s="413">
        <f t="shared" ref="T13" si="4">SUM(B13:R13)</f>
        <v>0</v>
      </c>
      <c r="U13" s="420" t="s">
        <v>310</v>
      </c>
    </row>
    <row r="14" spans="1:23" x14ac:dyDescent="0.2">
      <c r="A14" s="415" t="s">
        <v>311</v>
      </c>
      <c r="B14" s="412">
        <f>SUM(B38,B54,B70,B86,B102,B118,B134,B150,B168,B184,B200,B216,B234,B266,B250,B282)</f>
        <v>0</v>
      </c>
      <c r="C14" s="412"/>
      <c r="D14" s="412">
        <f>SUM(D38,D54,D70,D86,D102,D118,D134,D150,D168,D184,D200,D216,D234,D266,D250,D282)</f>
        <v>0</v>
      </c>
      <c r="E14" s="412"/>
      <c r="F14" s="412">
        <f>SUM(F38,F54,F70,F86,F102,F118,F134,F150,F168,F184,F200,F216,F234,F266,F250,F282)</f>
        <v>0</v>
      </c>
      <c r="G14" s="412"/>
      <c r="H14" s="412">
        <f>SUM(H38,H54,H70,H86,H102,H118,H134,H150,H168,H184,H200,H216,H234,H266,H250,H282)</f>
        <v>0</v>
      </c>
      <c r="I14" s="412"/>
      <c r="J14" s="412">
        <f>SUM(J38,J54,J70,J86,J102,J118,J134,J150,J168,J184,J200,J216,J234,J266,J250,J282)</f>
        <v>0</v>
      </c>
      <c r="K14" s="412"/>
      <c r="L14" s="412">
        <f>SUM(L38,L54,L70,L86,L102,L118,L134,L150,L168,L184,L200,L216,L234,L266,L250,L282)</f>
        <v>0</v>
      </c>
      <c r="M14" s="412"/>
      <c r="N14" s="412">
        <f>SUM(N38,N54,N70,N86,N102,N118,N134,N150,N168,N184,N200,N216,N234,N266,N250,N282)</f>
        <v>0</v>
      </c>
      <c r="O14" s="412"/>
      <c r="P14" s="412">
        <f>SUM(P38,P54,P70,P86,P102,P118,P134,P150,P168,P184,P200,P216,P234,P266,P250,P282)</f>
        <v>0</v>
      </c>
      <c r="Q14" s="412"/>
      <c r="R14" s="412">
        <f>SUM(R38,R54,R70,R86,R102,R118,R134,R150,R168,R184,R200,R216,R234,R266,R250,R282)</f>
        <v>0</v>
      </c>
      <c r="S14" s="412"/>
      <c r="T14" s="413">
        <f t="shared" si="0"/>
        <v>0</v>
      </c>
      <c r="U14" s="420" t="s">
        <v>310</v>
      </c>
    </row>
    <row r="15" spans="1:23" s="46" customFormat="1" x14ac:dyDescent="0.2">
      <c r="A15" s="416" t="s">
        <v>312</v>
      </c>
      <c r="B15" s="314">
        <f>SUM(B13:B14)</f>
        <v>0</v>
      </c>
      <c r="C15" s="232"/>
      <c r="D15" s="232">
        <f t="shared" ref="D15:R15" si="5">SUM(D13:D14)</f>
        <v>0</v>
      </c>
      <c r="E15" s="232"/>
      <c r="F15" s="232">
        <f t="shared" si="5"/>
        <v>0</v>
      </c>
      <c r="G15" s="232"/>
      <c r="H15" s="232">
        <f t="shared" si="5"/>
        <v>0</v>
      </c>
      <c r="I15" s="232"/>
      <c r="J15" s="232">
        <f t="shared" si="5"/>
        <v>0</v>
      </c>
      <c r="K15" s="232"/>
      <c r="L15" s="232">
        <f t="shared" si="5"/>
        <v>0</v>
      </c>
      <c r="M15" s="232"/>
      <c r="N15" s="232">
        <f t="shared" si="5"/>
        <v>0</v>
      </c>
      <c r="O15" s="232"/>
      <c r="P15" s="232">
        <f t="shared" si="5"/>
        <v>0</v>
      </c>
      <c r="Q15" s="232"/>
      <c r="R15" s="232">
        <f t="shared" si="5"/>
        <v>0</v>
      </c>
      <c r="S15" s="232"/>
      <c r="T15" s="417">
        <f t="shared" si="0"/>
        <v>0</v>
      </c>
      <c r="U15" s="420" t="s">
        <v>310</v>
      </c>
      <c r="W15" s="4" t="str">
        <f>IF(T15='10. DL PI Budz.kops.'!D23,"Dati pareizi","Kļūda")</f>
        <v>Dati pareizi</v>
      </c>
    </row>
    <row r="16" spans="1:23" ht="15" x14ac:dyDescent="0.25">
      <c r="A16" s="421" t="s">
        <v>313</v>
      </c>
      <c r="B16" s="422">
        <f t="shared" ref="B16:R16" si="6">B12+B15</f>
        <v>0</v>
      </c>
      <c r="C16" s="423"/>
      <c r="D16" s="423">
        <f t="shared" si="6"/>
        <v>0</v>
      </c>
      <c r="E16" s="423"/>
      <c r="F16" s="423">
        <f t="shared" si="6"/>
        <v>0</v>
      </c>
      <c r="G16" s="423"/>
      <c r="H16" s="423">
        <f t="shared" si="6"/>
        <v>0</v>
      </c>
      <c r="I16" s="423"/>
      <c r="J16" s="423">
        <f t="shared" si="6"/>
        <v>0</v>
      </c>
      <c r="K16" s="423"/>
      <c r="L16" s="423">
        <f t="shared" si="6"/>
        <v>0</v>
      </c>
      <c r="M16" s="423"/>
      <c r="N16" s="423">
        <f t="shared" si="6"/>
        <v>0</v>
      </c>
      <c r="O16" s="423"/>
      <c r="P16" s="423">
        <f t="shared" si="6"/>
        <v>0</v>
      </c>
      <c r="Q16" s="423"/>
      <c r="R16" s="423">
        <f t="shared" si="6"/>
        <v>0</v>
      </c>
      <c r="S16" s="423"/>
      <c r="T16" s="424">
        <f t="shared" si="0"/>
        <v>0</v>
      </c>
      <c r="U16" s="420" t="s">
        <v>310</v>
      </c>
    </row>
    <row r="17" spans="1:23" ht="15" x14ac:dyDescent="0.25">
      <c r="A17" s="47"/>
      <c r="B17" s="425"/>
      <c r="C17" s="425"/>
      <c r="F17" s="426"/>
      <c r="G17" s="425"/>
      <c r="H17" s="425"/>
      <c r="I17" s="425"/>
      <c r="J17" s="425"/>
      <c r="K17" s="425"/>
      <c r="L17" s="425"/>
      <c r="M17" s="425"/>
      <c r="N17" s="425"/>
      <c r="O17" s="425"/>
      <c r="P17" s="425"/>
      <c r="Q17" s="425"/>
      <c r="R17" s="425"/>
      <c r="S17" s="425"/>
      <c r="T17" s="425"/>
      <c r="U17" s="425"/>
    </row>
    <row r="18" spans="1:23" ht="15" x14ac:dyDescent="0.25">
      <c r="A18" s="425"/>
      <c r="B18" s="427"/>
      <c r="C18" s="427"/>
      <c r="D18" s="427"/>
      <c r="E18" s="427"/>
      <c r="F18" s="427"/>
      <c r="G18" s="427"/>
      <c r="H18" s="427"/>
      <c r="I18" s="427"/>
      <c r="J18" s="427"/>
      <c r="K18" s="427"/>
      <c r="L18" s="427"/>
      <c r="M18" s="427"/>
      <c r="N18" s="427"/>
      <c r="O18" s="427"/>
      <c r="P18" s="427"/>
      <c r="Q18" s="427"/>
      <c r="R18" s="427"/>
      <c r="S18" s="427"/>
      <c r="T18" s="427"/>
      <c r="U18" s="425"/>
    </row>
    <row r="19" spans="1:23" ht="15" x14ac:dyDescent="0.25">
      <c r="A19" s="428"/>
      <c r="B19" s="427"/>
      <c r="C19" s="429"/>
      <c r="D19" s="566"/>
      <c r="E19" s="566"/>
      <c r="F19" s="566"/>
      <c r="G19" s="566"/>
      <c r="H19" s="566"/>
      <c r="I19" s="566"/>
      <c r="J19" s="566"/>
      <c r="K19" s="566"/>
      <c r="L19" s="566"/>
      <c r="M19" s="566"/>
      <c r="N19" s="566"/>
      <c r="O19" s="566"/>
      <c r="P19" s="566"/>
      <c r="Q19" s="566"/>
      <c r="R19" s="566"/>
      <c r="S19" s="566"/>
      <c r="T19" s="566"/>
      <c r="U19" s="566"/>
    </row>
    <row r="20" spans="1:23" ht="15.75" thickBot="1" x14ac:dyDescent="0.3">
      <c r="A20" s="430"/>
      <c r="B20" s="431"/>
      <c r="C20" s="429"/>
      <c r="D20" s="567"/>
      <c r="E20" s="567"/>
      <c r="F20" s="567"/>
      <c r="G20" s="567"/>
      <c r="H20" s="567"/>
      <c r="I20" s="567"/>
      <c r="J20" s="567"/>
      <c r="K20" s="567"/>
      <c r="L20" s="567"/>
      <c r="M20" s="567"/>
      <c r="N20" s="567"/>
      <c r="O20" s="567"/>
      <c r="P20" s="567"/>
      <c r="Q20" s="567"/>
      <c r="R20" s="567"/>
      <c r="S20" s="567"/>
      <c r="T20" s="567"/>
      <c r="U20" s="567"/>
    </row>
    <row r="21" spans="1:23" ht="30" customHeight="1" thickTop="1" thickBot="1" x14ac:dyDescent="0.25">
      <c r="A21" s="432" t="s">
        <v>314</v>
      </c>
      <c r="B21" s="433">
        <f>'9. DL PI Fin.plans'!B21</f>
        <v>0</v>
      </c>
      <c r="C21" s="434"/>
      <c r="D21" s="568" t="s">
        <v>315</v>
      </c>
      <c r="E21" s="568"/>
      <c r="F21" s="568"/>
      <c r="G21" s="568"/>
      <c r="H21" s="568"/>
      <c r="I21" s="568"/>
      <c r="J21" s="568"/>
      <c r="K21" s="568"/>
      <c r="L21" s="568"/>
      <c r="M21" s="568"/>
      <c r="N21" s="568"/>
      <c r="O21" s="568"/>
      <c r="P21" s="568"/>
      <c r="Q21" s="568"/>
      <c r="R21" s="568"/>
      <c r="S21" s="568"/>
      <c r="T21" s="568"/>
      <c r="U21" s="568"/>
    </row>
    <row r="22" spans="1:23" ht="12.75" customHeight="1" thickTop="1" x14ac:dyDescent="0.25">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customHeight="1" x14ac:dyDescent="0.25">
      <c r="A23" s="435"/>
      <c r="B23" s="435">
        <f>IF($B$21=0,1,IF($B$21&gt;B27,0,IF($B$21=B27,2,1)))</f>
        <v>1</v>
      </c>
      <c r="C23" s="435"/>
      <c r="D23" s="435">
        <f t="shared" ref="D23" si="7">IF($B$21=0,1,IF($B$21&gt;D27,0,IF($B$21=D27,2,1)))</f>
        <v>1</v>
      </c>
      <c r="E23" s="435"/>
      <c r="F23" s="435">
        <f t="shared" ref="F23" si="8">IF($B$21=0,1,IF($B$21&gt;F27,0,IF($B$21=F27,2,1)))</f>
        <v>1</v>
      </c>
      <c r="G23" s="435"/>
      <c r="H23" s="435">
        <f t="shared" ref="H23" si="9">IF($B$21=0,1,IF($B$21&gt;H27,0,IF($B$21=H27,2,1)))</f>
        <v>1</v>
      </c>
      <c r="I23" s="435"/>
      <c r="J23" s="435">
        <f t="shared" ref="J23" si="10">IF($B$21=0,1,IF($B$21&gt;J27,0,IF($B$21=J27,2,1)))</f>
        <v>1</v>
      </c>
      <c r="K23" s="435"/>
      <c r="L23" s="435">
        <f t="shared" ref="L23" si="11">IF($B$21=0,1,IF($B$21&gt;L27,0,IF($B$21=L27,2,1)))</f>
        <v>1</v>
      </c>
      <c r="M23" s="435"/>
      <c r="N23" s="435">
        <f t="shared" ref="N23" si="12">IF($B$21=0,1,IF($B$21&gt;N27,0,IF($B$21=N27,2,1)))</f>
        <v>1</v>
      </c>
      <c r="O23" s="435"/>
      <c r="P23" s="435">
        <f t="shared" ref="P23" si="13">IF($B$21=0,1,IF($B$21&gt;P27,0,IF($B$21=P27,2,1)))</f>
        <v>1</v>
      </c>
      <c r="Q23" s="435"/>
      <c r="R23" s="435">
        <f t="shared" ref="R23" si="14">IF($B$21=0,1,IF($B$21&gt;R27,0,IF($B$21=R27,2,1)))</f>
        <v>1</v>
      </c>
      <c r="S23" s="435"/>
      <c r="T23" s="435"/>
      <c r="U23" s="435"/>
    </row>
    <row r="24" spans="1:23" ht="12.75" customHeight="1" x14ac:dyDescent="0.25">
      <c r="A24" s="435"/>
      <c r="B24" s="435"/>
      <c r="C24" s="435"/>
      <c r="D24" s="435"/>
      <c r="E24" s="435"/>
      <c r="F24" s="435"/>
      <c r="G24" s="435"/>
      <c r="H24" s="435"/>
      <c r="I24" s="435"/>
      <c r="J24" s="435"/>
      <c r="K24" s="435"/>
      <c r="L24" s="435"/>
      <c r="M24" s="435"/>
      <c r="N24" s="435"/>
      <c r="O24" s="435"/>
      <c r="P24" s="435"/>
      <c r="Q24" s="435"/>
      <c r="R24" s="435"/>
      <c r="S24" s="435"/>
      <c r="T24" s="435"/>
      <c r="U24" s="435"/>
    </row>
    <row r="25" spans="1:23" ht="21" x14ac:dyDescent="0.35">
      <c r="A25" s="408" t="s">
        <v>316</v>
      </c>
      <c r="B25" s="425"/>
      <c r="C25" s="425"/>
      <c r="F25" s="425"/>
      <c r="G25" s="425"/>
      <c r="H25" s="425"/>
      <c r="I25" s="425"/>
      <c r="N25" s="425"/>
      <c r="O25" s="425"/>
      <c r="P25" s="425"/>
      <c r="Q25" s="425"/>
      <c r="R25" s="425"/>
      <c r="S25" s="425"/>
      <c r="T25" s="436"/>
      <c r="U25" s="425"/>
    </row>
    <row r="26" spans="1:23" ht="24" customHeight="1" x14ac:dyDescent="0.2">
      <c r="A26" s="437" t="s">
        <v>93</v>
      </c>
      <c r="B26" s="438">
        <f>'Dati par projektu'!$C$4</f>
        <v>0</v>
      </c>
      <c r="C26" s="439"/>
      <c r="D26" s="439"/>
      <c r="E26" s="439"/>
      <c r="F26" s="438">
        <f>'Dati par projektu'!$C$5</f>
        <v>0</v>
      </c>
      <c r="G26" s="439"/>
      <c r="H26" s="440"/>
      <c r="I26" s="440"/>
      <c r="J26" s="440" t="s">
        <v>317</v>
      </c>
      <c r="K26" s="441"/>
      <c r="L26" s="442">
        <f>'1.1.A. Iesniedzējs'!C24</f>
        <v>0.85</v>
      </c>
      <c r="M26" s="440"/>
      <c r="N26" s="443" t="s">
        <v>318</v>
      </c>
      <c r="O26" s="443"/>
      <c r="P26" s="443"/>
      <c r="Q26" s="443"/>
      <c r="R26" s="443"/>
      <c r="S26" s="443"/>
      <c r="T26" s="443"/>
      <c r="U26" s="443"/>
      <c r="W26" s="4">
        <f>IF(F26=Dati!$J$3,1,IF(F26=Dati!$J$4,2,IF(F26=Dati!$J$5,3,0)))</f>
        <v>2</v>
      </c>
    </row>
    <row r="27" spans="1:23" x14ac:dyDescent="0.2">
      <c r="A27" s="409" t="s">
        <v>302</v>
      </c>
      <c r="B27" s="410">
        <f>B$3</f>
        <v>2024</v>
      </c>
      <c r="C27" s="410"/>
      <c r="D27" s="410">
        <f>D$3</f>
        <v>2025</v>
      </c>
      <c r="E27" s="410"/>
      <c r="F27" s="410">
        <f>F$3</f>
        <v>2026</v>
      </c>
      <c r="G27" s="410"/>
      <c r="H27" s="410">
        <f>H$3</f>
        <v>2027</v>
      </c>
      <c r="I27" s="410"/>
      <c r="J27" s="410" t="str">
        <f>J$3</f>
        <v>X</v>
      </c>
      <c r="K27" s="410"/>
      <c r="L27" s="410" t="str">
        <f>L$3</f>
        <v>X</v>
      </c>
      <c r="M27" s="410"/>
      <c r="N27" s="410" t="str">
        <f>N$3</f>
        <v>X</v>
      </c>
      <c r="O27" s="410"/>
      <c r="P27" s="410" t="str">
        <f>P$3</f>
        <v>X</v>
      </c>
      <c r="Q27" s="410"/>
      <c r="R27" s="410" t="str">
        <f>R$3</f>
        <v>X</v>
      </c>
      <c r="S27" s="410"/>
      <c r="T27" s="410"/>
      <c r="U27" s="410"/>
    </row>
    <row r="28" spans="1:23" x14ac:dyDescent="0.2">
      <c r="A28" s="444"/>
      <c r="B28" s="411" t="s">
        <v>303</v>
      </c>
      <c r="C28" s="411"/>
      <c r="D28" s="411" t="s">
        <v>303</v>
      </c>
      <c r="E28" s="411"/>
      <c r="F28" s="411" t="s">
        <v>303</v>
      </c>
      <c r="G28" s="411"/>
      <c r="H28" s="411" t="s">
        <v>303</v>
      </c>
      <c r="I28" s="411"/>
      <c r="J28" s="411" t="s">
        <v>303</v>
      </c>
      <c r="K28" s="411"/>
      <c r="L28" s="411" t="s">
        <v>303</v>
      </c>
      <c r="M28" s="411"/>
      <c r="N28" s="411" t="s">
        <v>303</v>
      </c>
      <c r="O28" s="411"/>
      <c r="P28" s="411" t="s">
        <v>303</v>
      </c>
      <c r="Q28" s="411"/>
      <c r="R28" s="411" t="s">
        <v>303</v>
      </c>
      <c r="S28" s="411"/>
      <c r="T28" s="411" t="s">
        <v>184</v>
      </c>
      <c r="U28" s="411" t="s">
        <v>128</v>
      </c>
    </row>
    <row r="29" spans="1:23" ht="12.75" customHeight="1" x14ac:dyDescent="0.2">
      <c r="A29" s="445" t="str">
        <f>A$5</f>
        <v>Eiropas Reģionālās attīstības fonds</v>
      </c>
      <c r="B29" s="446">
        <f>B36*$L$26</f>
        <v>0</v>
      </c>
      <c r="C29" s="446"/>
      <c r="D29" s="446">
        <f t="shared" ref="D29:R29" si="15">D36*$L$26</f>
        <v>0</v>
      </c>
      <c r="E29" s="446"/>
      <c r="F29" s="446">
        <f t="shared" si="15"/>
        <v>0</v>
      </c>
      <c r="G29" s="446"/>
      <c r="H29" s="446">
        <f t="shared" si="15"/>
        <v>0</v>
      </c>
      <c r="I29" s="446"/>
      <c r="J29" s="446">
        <f t="shared" si="15"/>
        <v>0</v>
      </c>
      <c r="K29" s="446"/>
      <c r="L29" s="446">
        <f t="shared" si="15"/>
        <v>0</v>
      </c>
      <c r="M29" s="446"/>
      <c r="N29" s="446">
        <f t="shared" si="15"/>
        <v>0</v>
      </c>
      <c r="O29" s="446"/>
      <c r="P29" s="446">
        <f t="shared" si="15"/>
        <v>0</v>
      </c>
      <c r="Q29" s="446"/>
      <c r="R29" s="446">
        <f t="shared" si="15"/>
        <v>0</v>
      </c>
      <c r="S29" s="446"/>
      <c r="T29" s="413">
        <f t="shared" ref="T29:T40" si="16">SUM(B29:R29)</f>
        <v>0</v>
      </c>
      <c r="U29" s="414" t="e">
        <f>T29/T$36</f>
        <v>#DIV/0!</v>
      </c>
    </row>
    <row r="30" spans="1:23" ht="12.75" customHeight="1" x14ac:dyDescent="0.2">
      <c r="A30" s="415" t="str">
        <f>A$6</f>
        <v>Attiecināmais valsts budžeta finansējums</v>
      </c>
      <c r="B30" s="446">
        <f>IF($W26=2,B36-B29,0)</f>
        <v>0</v>
      </c>
      <c r="C30" s="446"/>
      <c r="D30" s="446">
        <f t="shared" ref="D30:R30" si="17">IF($W26=2,D36-D29,0)</f>
        <v>0</v>
      </c>
      <c r="E30" s="446"/>
      <c r="F30" s="446">
        <f t="shared" si="17"/>
        <v>0</v>
      </c>
      <c r="G30" s="446"/>
      <c r="H30" s="446">
        <f t="shared" si="17"/>
        <v>0</v>
      </c>
      <c r="I30" s="446"/>
      <c r="J30" s="446">
        <f t="shared" si="17"/>
        <v>0</v>
      </c>
      <c r="K30" s="446"/>
      <c r="L30" s="446">
        <f t="shared" si="17"/>
        <v>0</v>
      </c>
      <c r="M30" s="446"/>
      <c r="N30" s="446">
        <f t="shared" si="17"/>
        <v>0</v>
      </c>
      <c r="O30" s="446"/>
      <c r="P30" s="446">
        <f t="shared" si="17"/>
        <v>0</v>
      </c>
      <c r="Q30" s="446"/>
      <c r="R30" s="446">
        <f t="shared" si="17"/>
        <v>0</v>
      </c>
      <c r="S30" s="446"/>
      <c r="T30" s="413">
        <f t="shared" si="16"/>
        <v>0</v>
      </c>
      <c r="U30" s="414" t="e">
        <f t="shared" ref="U30:U36" si="18">T30/T$36</f>
        <v>#DIV/0!</v>
      </c>
    </row>
    <row r="31" spans="1:23" ht="12.75" customHeight="1" x14ac:dyDescent="0.2">
      <c r="A31" s="415" t="str">
        <f>A$7</f>
        <v>Valsts budžeta dotācija pašvaldībām</v>
      </c>
      <c r="B31" s="447">
        <f>IF($W26=1,(B29/0.85*0.15+B29)*0.15*'Dati par projektu'!$C$8,0)</f>
        <v>0</v>
      </c>
      <c r="C31" s="447"/>
      <c r="D31" s="447">
        <f>IF($W26=1,(D29/0.85*0.15+D29)*0.15*'Dati par projektu'!$C$8,0)</f>
        <v>0</v>
      </c>
      <c r="E31" s="447"/>
      <c r="F31" s="447">
        <f>IF($W26=1,(F29/0.85*0.15+F29)*0.15*'Dati par projektu'!$C$8,0)</f>
        <v>0</v>
      </c>
      <c r="G31" s="447"/>
      <c r="H31" s="447">
        <f>IF($W26=1,(H29/0.85*0.15+H29)*0.15*'Dati par projektu'!$C$8,0)</f>
        <v>0</v>
      </c>
      <c r="I31" s="447"/>
      <c r="J31" s="447">
        <f>IF($W26=1,(J29/0.85*0.15+J29)*0.15*'Dati par projektu'!$C$8,0)</f>
        <v>0</v>
      </c>
      <c r="K31" s="447"/>
      <c r="L31" s="447">
        <f>IF($W26=1,(L29/0.85*0.15+L29)*0.15*'Dati par projektu'!$C$8,0)</f>
        <v>0</v>
      </c>
      <c r="M31" s="447"/>
      <c r="N31" s="447">
        <f>IF($W26=1,(N29/0.85*0.15+N29)*0.15*'Dati par projektu'!$C$8,0)</f>
        <v>0</v>
      </c>
      <c r="O31" s="447"/>
      <c r="P31" s="447">
        <f>IF($W26=1,(P29/0.85*0.15+P29)*0.15*'Dati par projektu'!$C$8,0)</f>
        <v>0</v>
      </c>
      <c r="Q31" s="447"/>
      <c r="R31" s="447">
        <f>IF($W26=1,(R29/0.85*0.15+R29)*0.15*'Dati par projektu'!$C$8,0)</f>
        <v>0</v>
      </c>
      <c r="S31" s="447"/>
      <c r="T31" s="413">
        <f t="shared" si="16"/>
        <v>0</v>
      </c>
      <c r="U31" s="414" t="e">
        <f t="shared" si="18"/>
        <v>#DIV/0!</v>
      </c>
    </row>
    <row r="32" spans="1:23" ht="12.75" customHeight="1" x14ac:dyDescent="0.2">
      <c r="A32" s="415" t="str">
        <f>A$8</f>
        <v>Pašvaldības finansējums</v>
      </c>
      <c r="B32" s="447">
        <f>IF($W$26=1,B36-B29-B31,0)</f>
        <v>0</v>
      </c>
      <c r="C32" s="447"/>
      <c r="D32" s="447">
        <f t="shared" ref="D32:R32" si="19">IF($W$26=1,D36-D29-D31,0)</f>
        <v>0</v>
      </c>
      <c r="E32" s="447"/>
      <c r="F32" s="447">
        <f t="shared" si="19"/>
        <v>0</v>
      </c>
      <c r="G32" s="447"/>
      <c r="H32" s="447">
        <f t="shared" si="19"/>
        <v>0</v>
      </c>
      <c r="I32" s="447"/>
      <c r="J32" s="447">
        <f t="shared" si="19"/>
        <v>0</v>
      </c>
      <c r="K32" s="447"/>
      <c r="L32" s="447">
        <f t="shared" si="19"/>
        <v>0</v>
      </c>
      <c r="M32" s="447"/>
      <c r="N32" s="447">
        <f t="shared" si="19"/>
        <v>0</v>
      </c>
      <c r="O32" s="447"/>
      <c r="P32" s="447">
        <f t="shared" si="19"/>
        <v>0</v>
      </c>
      <c r="Q32" s="447"/>
      <c r="R32" s="447">
        <f t="shared" si="19"/>
        <v>0</v>
      </c>
      <c r="S32" s="447"/>
      <c r="T32" s="413">
        <f t="shared" si="16"/>
        <v>0</v>
      </c>
      <c r="U32" s="414" t="e">
        <f t="shared" si="18"/>
        <v>#DIV/0!</v>
      </c>
    </row>
    <row r="33" spans="1:23" s="3" customFormat="1" ht="12.75" customHeight="1" x14ac:dyDescent="0.2">
      <c r="A33" s="415" t="str">
        <f>A$9</f>
        <v>Cits publiskais finansējums</v>
      </c>
      <c r="B33" s="447"/>
      <c r="C33" s="447"/>
      <c r="D33" s="447"/>
      <c r="E33" s="447"/>
      <c r="F33" s="447"/>
      <c r="G33" s="447"/>
      <c r="H33" s="447"/>
      <c r="I33" s="447"/>
      <c r="J33" s="447"/>
      <c r="K33" s="447"/>
      <c r="L33" s="447"/>
      <c r="M33" s="447"/>
      <c r="N33" s="447"/>
      <c r="O33" s="447"/>
      <c r="P33" s="447"/>
      <c r="Q33" s="447"/>
      <c r="R33" s="447"/>
      <c r="S33" s="447"/>
      <c r="T33" s="413">
        <f t="shared" si="16"/>
        <v>0</v>
      </c>
      <c r="U33" s="414" t="e">
        <f t="shared" si="18"/>
        <v>#DIV/0!</v>
      </c>
    </row>
    <row r="34" spans="1:23" ht="12.75" customHeight="1" x14ac:dyDescent="0.2">
      <c r="A34" s="416" t="str">
        <f>A$10</f>
        <v>Publiskās attiecināmās izmaksas</v>
      </c>
      <c r="B34" s="314">
        <f>SUM(B29:B33)</f>
        <v>0</v>
      </c>
      <c r="C34" s="314"/>
      <c r="D34" s="314">
        <f t="shared" ref="D34:R34" si="20">SUM(D29:D33)</f>
        <v>0</v>
      </c>
      <c r="E34" s="314"/>
      <c r="F34" s="314">
        <f t="shared" si="20"/>
        <v>0</v>
      </c>
      <c r="G34" s="314"/>
      <c r="H34" s="314">
        <f t="shared" si="20"/>
        <v>0</v>
      </c>
      <c r="I34" s="314"/>
      <c r="J34" s="314">
        <f t="shared" si="20"/>
        <v>0</v>
      </c>
      <c r="K34" s="314"/>
      <c r="L34" s="314">
        <f t="shared" si="20"/>
        <v>0</v>
      </c>
      <c r="M34" s="314"/>
      <c r="N34" s="314">
        <f t="shared" si="20"/>
        <v>0</v>
      </c>
      <c r="O34" s="314"/>
      <c r="P34" s="314">
        <f t="shared" si="20"/>
        <v>0</v>
      </c>
      <c r="Q34" s="314"/>
      <c r="R34" s="314">
        <f t="shared" si="20"/>
        <v>0</v>
      </c>
      <c r="S34" s="314"/>
      <c r="T34" s="417">
        <f t="shared" si="16"/>
        <v>0</v>
      </c>
      <c r="U34" s="418" t="e">
        <f t="shared" si="18"/>
        <v>#DIV/0!</v>
      </c>
    </row>
    <row r="35" spans="1:23" ht="12.75" customHeight="1" x14ac:dyDescent="0.2">
      <c r="A35" s="415" t="str">
        <f>A$11</f>
        <v>Privātās attiecināmās izmaksas</v>
      </c>
      <c r="B35" s="447"/>
      <c r="C35" s="447"/>
      <c r="D35" s="447"/>
      <c r="E35" s="447"/>
      <c r="F35" s="447"/>
      <c r="G35" s="447"/>
      <c r="H35" s="447"/>
      <c r="I35" s="447"/>
      <c r="J35" s="447"/>
      <c r="K35" s="447"/>
      <c r="L35" s="447"/>
      <c r="M35" s="447"/>
      <c r="N35" s="447"/>
      <c r="O35" s="447"/>
      <c r="P35" s="447"/>
      <c r="Q35" s="447"/>
      <c r="R35" s="447"/>
      <c r="S35" s="447"/>
      <c r="T35" s="413">
        <f t="shared" si="16"/>
        <v>0</v>
      </c>
      <c r="U35" s="414" t="e">
        <f t="shared" si="18"/>
        <v>#DIV/0!</v>
      </c>
    </row>
    <row r="36" spans="1:23" ht="12.75" customHeight="1" x14ac:dyDescent="0.2">
      <c r="A36" s="416" t="str">
        <f>A$12</f>
        <v>Kopējās attiecināmās izmaksas</v>
      </c>
      <c r="B36" s="314">
        <f>IF(B23=2,'1.1.A. Iesniedzējs'!H24,'1.1.A. Iesniedzējs'!H24*B23)</f>
        <v>0</v>
      </c>
      <c r="C36" s="314"/>
      <c r="D36" s="314">
        <f>IF(D23=2,'1.1.A. Iesniedzējs'!J24+'1.1.A. Iesniedzējs'!H24,'1.1.A. Iesniedzējs'!J24*D23)</f>
        <v>0</v>
      </c>
      <c r="E36" s="314"/>
      <c r="F36" s="314">
        <f>IF(F23=2,'1.1.A. Iesniedzējs'!L24+'1.1.A. Iesniedzējs'!J24+'1.1.A. Iesniedzējs'!H24,'1.1.A. Iesniedzējs'!L24*F23)</f>
        <v>0</v>
      </c>
      <c r="G36" s="314"/>
      <c r="H36" s="314">
        <f>IF(H23=2,'1.1.A. Iesniedzējs'!N24+'1.1.A. Iesniedzējs'!L24+'1.1.A. Iesniedzējs'!J24+'1.1.A. Iesniedzējs'!H24,'1.1.A. Iesniedzējs'!N24*H23)</f>
        <v>0</v>
      </c>
      <c r="I36" s="314"/>
      <c r="J36" s="314">
        <f>IF(J23=2,'1.1.A. Iesniedzējs'!P24,'1.1.A. Iesniedzējs'!P24*J23)</f>
        <v>0</v>
      </c>
      <c r="K36" s="314"/>
      <c r="L36" s="314">
        <f>IF(L23=2,'1.1.A. Iesniedzējs'!R24,'1.1.A. Iesniedzējs'!R24*L23)</f>
        <v>0</v>
      </c>
      <c r="M36" s="314"/>
      <c r="N36" s="314">
        <f>IF(N23=2,'1.1.A. Iesniedzējs'!T24,'1.1.A. Iesniedzējs'!T24*N23)</f>
        <v>0</v>
      </c>
      <c r="O36" s="314"/>
      <c r="P36" s="314">
        <f>IF(P23=2,'1.1.A. Iesniedzējs'!V24,'1.1.A. Iesniedzējs'!V24*P23)</f>
        <v>0</v>
      </c>
      <c r="Q36" s="314"/>
      <c r="R36" s="314">
        <f>IF(R23=2,'1.1.A. Iesniedzējs'!X24,'1.1.A. Iesniedzējs'!X24*R23)</f>
        <v>0</v>
      </c>
      <c r="S36" s="314"/>
      <c r="T36" s="417">
        <f t="shared" si="16"/>
        <v>0</v>
      </c>
      <c r="U36" s="418" t="e">
        <f t="shared" si="18"/>
        <v>#DIV/0!</v>
      </c>
    </row>
    <row r="37" spans="1:23" ht="12.75" customHeight="1" x14ac:dyDescent="0.2">
      <c r="A37" s="415" t="str">
        <f>A$13</f>
        <v>Publiskās neattiecināmās izmaksas</v>
      </c>
      <c r="B37" s="447">
        <f>IF(B23=2,'1.1.A. Iesniedzējs'!I24,'1.1.A. Iesniedzējs'!I24*B23)</f>
        <v>0</v>
      </c>
      <c r="C37" s="447"/>
      <c r="D37" s="447">
        <f>IF(D23=2,'1.1.A. Iesniedzējs'!K24+'1.1.A. Iesniedzējs'!I24,'1.1.A. Iesniedzējs'!K24*D23)</f>
        <v>0</v>
      </c>
      <c r="E37" s="447"/>
      <c r="F37" s="447">
        <f>IF(F23=2,'1.1.A. Iesniedzējs'!M24+'1.1.A. Iesniedzējs'!K24+'1.1.A. Iesniedzējs'!I24,'1.1.A. Iesniedzējs'!M24*F23)</f>
        <v>0</v>
      </c>
      <c r="G37" s="447"/>
      <c r="H37" s="447">
        <f>IF(H23=2,'1.1.A. Iesniedzējs'!O24+'1.1.A. Iesniedzējs'!M24+'1.1.A. Iesniedzējs'!K24+'1.1.A. Iesniedzējs'!I24,'1.1.A. Iesniedzējs'!O24*H23)</f>
        <v>0</v>
      </c>
      <c r="I37" s="447"/>
      <c r="J37" s="447">
        <f>IF(J23=2,'1.1.A. Iesniedzējs'!Q24,'1.1.A. Iesniedzējs'!Q24*J23)</f>
        <v>0</v>
      </c>
      <c r="K37" s="447"/>
      <c r="L37" s="447">
        <f>IF(L23=2,'1.1.A. Iesniedzējs'!S24,'1.1.A. Iesniedzējs'!S24*L23)</f>
        <v>0</v>
      </c>
      <c r="M37" s="447"/>
      <c r="N37" s="447">
        <f>IF(N23=2,'1.1.A. Iesniedzējs'!U24,'1.1.A. Iesniedzējs'!U24*N23)</f>
        <v>0</v>
      </c>
      <c r="O37" s="447"/>
      <c r="P37" s="447">
        <f>IF(P23=2,'1.1.A. Iesniedzējs'!W24,'1.1.A. Iesniedzējs'!W24*P23)</f>
        <v>0</v>
      </c>
      <c r="Q37" s="447"/>
      <c r="R37" s="447">
        <f>IF(R23=2,'1.1.A. Iesniedzējs'!Y24,'1.1.A. Iesniedzējs'!Y24*R23)</f>
        <v>0</v>
      </c>
      <c r="S37" s="447"/>
      <c r="T37" s="413">
        <f t="shared" ref="T37" si="21">SUM(B37:R37)</f>
        <v>0</v>
      </c>
      <c r="U37" s="448" t="s">
        <v>310</v>
      </c>
    </row>
    <row r="38" spans="1:23" ht="12.75" customHeight="1" x14ac:dyDescent="0.2">
      <c r="A38" s="415" t="str">
        <f>A$14</f>
        <v>Privātās neattiecināmās izmaksas</v>
      </c>
      <c r="B38" s="449"/>
      <c r="C38" s="449"/>
      <c r="D38" s="449"/>
      <c r="E38" s="449"/>
      <c r="F38" s="449"/>
      <c r="G38" s="449"/>
      <c r="H38" s="449"/>
      <c r="I38" s="449"/>
      <c r="J38" s="449"/>
      <c r="K38" s="449"/>
      <c r="L38" s="449"/>
      <c r="M38" s="449"/>
      <c r="N38" s="449"/>
      <c r="O38" s="449"/>
      <c r="P38" s="449"/>
      <c r="Q38" s="449"/>
      <c r="R38" s="449"/>
      <c r="S38" s="449"/>
      <c r="T38" s="413">
        <f t="shared" si="16"/>
        <v>0</v>
      </c>
      <c r="U38" s="448" t="s">
        <v>310</v>
      </c>
    </row>
    <row r="39" spans="1:23" ht="12.75" customHeight="1" x14ac:dyDescent="0.2">
      <c r="A39" s="416" t="str">
        <f>A$15</f>
        <v>Neattiecināmās izmaksas kopā</v>
      </c>
      <c r="B39" s="314">
        <f>SUM(B37:B38)</f>
        <v>0</v>
      </c>
      <c r="C39" s="314"/>
      <c r="D39" s="314">
        <f t="shared" ref="D39:R39" si="22">SUM(D37:D38)</f>
        <v>0</v>
      </c>
      <c r="E39" s="314"/>
      <c r="F39" s="314">
        <f t="shared" si="22"/>
        <v>0</v>
      </c>
      <c r="G39" s="314"/>
      <c r="H39" s="314">
        <f t="shared" si="22"/>
        <v>0</v>
      </c>
      <c r="I39" s="314"/>
      <c r="J39" s="314">
        <f t="shared" si="22"/>
        <v>0</v>
      </c>
      <c r="K39" s="314"/>
      <c r="L39" s="314">
        <f t="shared" si="22"/>
        <v>0</v>
      </c>
      <c r="M39" s="314"/>
      <c r="N39" s="314">
        <f t="shared" si="22"/>
        <v>0</v>
      </c>
      <c r="O39" s="314"/>
      <c r="P39" s="314">
        <f t="shared" si="22"/>
        <v>0</v>
      </c>
      <c r="Q39" s="314"/>
      <c r="R39" s="314">
        <f t="shared" si="22"/>
        <v>0</v>
      </c>
      <c r="S39" s="314"/>
      <c r="T39" s="417">
        <f t="shared" si="16"/>
        <v>0</v>
      </c>
      <c r="U39" s="448" t="s">
        <v>310</v>
      </c>
    </row>
    <row r="40" spans="1:23" ht="12.75" customHeight="1" x14ac:dyDescent="0.25">
      <c r="A40" s="421" t="str">
        <f>A$16</f>
        <v>Kopējās izmaksas</v>
      </c>
      <c r="B40" s="422">
        <f>B36+B39</f>
        <v>0</v>
      </c>
      <c r="C40" s="422"/>
      <c r="D40" s="422">
        <f t="shared" ref="D40:R40" si="23">D36+D39</f>
        <v>0</v>
      </c>
      <c r="E40" s="422"/>
      <c r="F40" s="422">
        <f t="shared" si="23"/>
        <v>0</v>
      </c>
      <c r="G40" s="422"/>
      <c r="H40" s="422">
        <f t="shared" si="23"/>
        <v>0</v>
      </c>
      <c r="I40" s="422"/>
      <c r="J40" s="422">
        <f t="shared" si="23"/>
        <v>0</v>
      </c>
      <c r="K40" s="422"/>
      <c r="L40" s="422">
        <f t="shared" si="23"/>
        <v>0</v>
      </c>
      <c r="M40" s="422"/>
      <c r="N40" s="422">
        <f t="shared" si="23"/>
        <v>0</v>
      </c>
      <c r="O40" s="422"/>
      <c r="P40" s="422">
        <f t="shared" si="23"/>
        <v>0</v>
      </c>
      <c r="Q40" s="422"/>
      <c r="R40" s="422">
        <f t="shared" si="23"/>
        <v>0</v>
      </c>
      <c r="S40" s="422"/>
      <c r="T40" s="424">
        <f t="shared" si="16"/>
        <v>0</v>
      </c>
      <c r="U40" s="448" t="s">
        <v>310</v>
      </c>
    </row>
    <row r="41" spans="1:23" ht="12.75" customHeight="1" x14ac:dyDescent="0.25">
      <c r="A41" s="435"/>
      <c r="B41" s="435"/>
      <c r="C41" s="435"/>
      <c r="D41" s="435"/>
      <c r="E41" s="435"/>
      <c r="F41" s="435"/>
      <c r="G41" s="435"/>
      <c r="H41" s="435"/>
      <c r="I41" s="435"/>
      <c r="J41" s="435"/>
      <c r="K41" s="435"/>
      <c r="L41" s="435"/>
      <c r="M41" s="435"/>
      <c r="N41" s="435"/>
      <c r="O41" s="435"/>
      <c r="P41" s="435"/>
      <c r="Q41" s="435"/>
      <c r="R41" s="435"/>
      <c r="S41" s="435"/>
      <c r="T41" s="435"/>
      <c r="U41" s="435"/>
    </row>
    <row r="42" spans="1:23" ht="24" hidden="1" customHeight="1" x14ac:dyDescent="0.2">
      <c r="A42" s="437" t="s">
        <v>93</v>
      </c>
      <c r="B42" s="438">
        <f>'Dati par projektu'!$C$4</f>
        <v>0</v>
      </c>
      <c r="C42" s="439"/>
      <c r="D42" s="439"/>
      <c r="E42" s="439"/>
      <c r="F42" s="438">
        <f>'Dati par projektu'!$C$5</f>
        <v>0</v>
      </c>
      <c r="G42" s="439"/>
      <c r="H42" s="440"/>
      <c r="I42" s="439"/>
      <c r="J42" s="440" t="s">
        <v>317</v>
      </c>
      <c r="K42" s="439"/>
      <c r="L42" s="442">
        <f>'11. DL 4.pielikums'!$E$43</f>
        <v>0</v>
      </c>
      <c r="M42" s="439"/>
      <c r="N42" s="443" t="s">
        <v>319</v>
      </c>
      <c r="O42" s="439"/>
      <c r="P42" s="440"/>
      <c r="Q42" s="439"/>
      <c r="R42" s="440"/>
      <c r="S42" s="439"/>
      <c r="T42" s="440"/>
      <c r="U42" s="440"/>
      <c r="W42" s="4">
        <f>IF(F42=Dati!$J$3,1,IF(F42=Dati!$J$4,2,IF(F42=Dati!$J$5,3,0)))</f>
        <v>2</v>
      </c>
    </row>
    <row r="43" spans="1:23" ht="12.75" hidden="1" customHeight="1" x14ac:dyDescent="0.2">
      <c r="A43" s="409" t="s">
        <v>302</v>
      </c>
      <c r="B43" s="410">
        <f>B$3</f>
        <v>2024</v>
      </c>
      <c r="C43" s="410"/>
      <c r="D43" s="410">
        <f>D$3</f>
        <v>2025</v>
      </c>
      <c r="E43" s="410"/>
      <c r="F43" s="410">
        <f>F$3</f>
        <v>2026</v>
      </c>
      <c r="G43" s="410"/>
      <c r="H43" s="410">
        <f>H$3</f>
        <v>2027</v>
      </c>
      <c r="I43" s="410"/>
      <c r="J43" s="410" t="str">
        <f>J$3</f>
        <v>X</v>
      </c>
      <c r="K43" s="410"/>
      <c r="L43" s="410" t="str">
        <f>L$3</f>
        <v>X</v>
      </c>
      <c r="M43" s="410"/>
      <c r="N43" s="410" t="str">
        <f>N$3</f>
        <v>X</v>
      </c>
      <c r="O43" s="410"/>
      <c r="P43" s="410" t="str">
        <f>P$3</f>
        <v>X</v>
      </c>
      <c r="Q43" s="410"/>
      <c r="R43" s="410" t="str">
        <f>R$3</f>
        <v>X</v>
      </c>
      <c r="S43" s="410"/>
      <c r="T43" s="410"/>
      <c r="U43" s="410"/>
    </row>
    <row r="44" spans="1:23" hidden="1" x14ac:dyDescent="0.2">
      <c r="A44" s="444"/>
      <c r="B44" s="411" t="s">
        <v>303</v>
      </c>
      <c r="C44" s="411"/>
      <c r="D44" s="411" t="s">
        <v>303</v>
      </c>
      <c r="E44" s="411"/>
      <c r="F44" s="411" t="s">
        <v>303</v>
      </c>
      <c r="G44" s="411"/>
      <c r="H44" s="411" t="s">
        <v>303</v>
      </c>
      <c r="I44" s="411"/>
      <c r="J44" s="411" t="s">
        <v>303</v>
      </c>
      <c r="K44" s="411"/>
      <c r="L44" s="411" t="s">
        <v>303</v>
      </c>
      <c r="M44" s="411"/>
      <c r="N44" s="411" t="s">
        <v>303</v>
      </c>
      <c r="O44" s="411"/>
      <c r="P44" s="411" t="s">
        <v>303</v>
      </c>
      <c r="Q44" s="411"/>
      <c r="R44" s="411" t="s">
        <v>303</v>
      </c>
      <c r="S44" s="411"/>
      <c r="T44" s="411" t="s">
        <v>184</v>
      </c>
      <c r="U44" s="411" t="s">
        <v>128</v>
      </c>
    </row>
    <row r="45" spans="1:23" ht="12.75" hidden="1" customHeight="1" x14ac:dyDescent="0.2">
      <c r="A45" s="445" t="str">
        <f>A$5</f>
        <v>Eiropas Reģionālās attīstības fonds</v>
      </c>
      <c r="B45" s="446">
        <f>B52*$L$42</f>
        <v>0</v>
      </c>
      <c r="C45" s="446"/>
      <c r="D45" s="446">
        <f t="shared" ref="D45:R45" si="24">D52*$L$42</f>
        <v>0</v>
      </c>
      <c r="E45" s="446"/>
      <c r="F45" s="446">
        <f t="shared" si="24"/>
        <v>0</v>
      </c>
      <c r="G45" s="446"/>
      <c r="H45" s="446">
        <f t="shared" si="24"/>
        <v>0</v>
      </c>
      <c r="I45" s="446"/>
      <c r="J45" s="446">
        <f t="shared" si="24"/>
        <v>0</v>
      </c>
      <c r="K45" s="446"/>
      <c r="L45" s="446">
        <f t="shared" si="24"/>
        <v>0</v>
      </c>
      <c r="M45" s="446"/>
      <c r="N45" s="446">
        <f t="shared" si="24"/>
        <v>0</v>
      </c>
      <c r="O45" s="446"/>
      <c r="P45" s="446">
        <f t="shared" si="24"/>
        <v>0</v>
      </c>
      <c r="Q45" s="446"/>
      <c r="R45" s="446">
        <f t="shared" si="24"/>
        <v>0</v>
      </c>
      <c r="S45" s="446"/>
      <c r="T45" s="413">
        <f t="shared" ref="T45:T55" si="25">SUM(B45:R45)</f>
        <v>0</v>
      </c>
      <c r="U45" s="414" t="e">
        <f>T45/T$52</f>
        <v>#DIV/0!</v>
      </c>
    </row>
    <row r="46" spans="1:23" ht="12.75" hidden="1" customHeight="1" x14ac:dyDescent="0.2">
      <c r="A46" s="415" t="str">
        <f>A$6</f>
        <v>Attiecināmais valsts budžeta finansējums</v>
      </c>
      <c r="B46" s="446">
        <f>IF($W42=2,B52-B45,0)</f>
        <v>0</v>
      </c>
      <c r="C46" s="446"/>
      <c r="D46" s="446">
        <f t="shared" ref="D46:P46" si="26">IF($W42=2,D52-D45,0)</f>
        <v>0</v>
      </c>
      <c r="E46" s="446"/>
      <c r="F46" s="446">
        <f t="shared" si="26"/>
        <v>0</v>
      </c>
      <c r="G46" s="446"/>
      <c r="H46" s="446">
        <f t="shared" si="26"/>
        <v>0</v>
      </c>
      <c r="I46" s="446"/>
      <c r="J46" s="446">
        <f t="shared" si="26"/>
        <v>0</v>
      </c>
      <c r="K46" s="446"/>
      <c r="L46" s="446">
        <f t="shared" si="26"/>
        <v>0</v>
      </c>
      <c r="M46" s="446"/>
      <c r="N46" s="446">
        <f t="shared" si="26"/>
        <v>0</v>
      </c>
      <c r="O46" s="446"/>
      <c r="P46" s="446">
        <f t="shared" si="26"/>
        <v>0</v>
      </c>
      <c r="Q46" s="446"/>
      <c r="R46" s="446">
        <f>IF($W42=2,R52-R45,0)</f>
        <v>0</v>
      </c>
      <c r="S46" s="446"/>
      <c r="T46" s="413">
        <f t="shared" si="25"/>
        <v>0</v>
      </c>
      <c r="U46" s="414" t="e">
        <f t="shared" ref="U46:U52" si="27">T46/T$52</f>
        <v>#DIV/0!</v>
      </c>
    </row>
    <row r="47" spans="1:23" ht="12.75" hidden="1" customHeight="1" x14ac:dyDescent="0.2">
      <c r="A47" s="415" t="str">
        <f>A$7</f>
        <v>Valsts budžeta dotācija pašvaldībām</v>
      </c>
      <c r="B47" s="447">
        <f>IF($W42=1,(B45/0.85*0.15+B45)*0.15*'Dati par projektu'!$C$8,0)</f>
        <v>0</v>
      </c>
      <c r="C47" s="447"/>
      <c r="D47" s="447">
        <f>IF($W42=1,(D45/0.85*0.15+D45)*0.15*'Dati par projektu'!$C$8,0)</f>
        <v>0</v>
      </c>
      <c r="E47" s="447"/>
      <c r="F47" s="447">
        <f>IF($W42=1,(F45/0.85*0.15+F45)*0.15*'Dati par projektu'!$C$8,0)</f>
        <v>0</v>
      </c>
      <c r="G47" s="447"/>
      <c r="H47" s="447">
        <f>IF($W42=1,(H45/0.85*0.15+H45)*0.15*'Dati par projektu'!$C$8,0)</f>
        <v>0</v>
      </c>
      <c r="I47" s="447"/>
      <c r="J47" s="447">
        <f>IF($W42=1,(J45/0.85*0.15+J45)*0.15*'Dati par projektu'!$C$8,0)</f>
        <v>0</v>
      </c>
      <c r="K47" s="447"/>
      <c r="L47" s="447">
        <f>IF($W42=1,(L45/0.85*0.15+L45)*0.15*'Dati par projektu'!$C$8,0)</f>
        <v>0</v>
      </c>
      <c r="M47" s="447"/>
      <c r="N47" s="447">
        <f>IF($W42=1,(N45/0.85*0.15+N45)*0.15*'Dati par projektu'!$C$8,0)</f>
        <v>0</v>
      </c>
      <c r="O47" s="447"/>
      <c r="P47" s="447">
        <f>IF($W42=1,(P45/0.85*0.15+P45)*0.15*'Dati par projektu'!$C$8,0)</f>
        <v>0</v>
      </c>
      <c r="Q47" s="447"/>
      <c r="R47" s="447">
        <f>IF($W42=1,(R45/0.85*0.15+R45)*0.15*'Dati par projektu'!$C$8,0)</f>
        <v>0</v>
      </c>
      <c r="S47" s="447"/>
      <c r="T47" s="413">
        <f t="shared" si="25"/>
        <v>0</v>
      </c>
      <c r="U47" s="414" t="e">
        <f t="shared" si="27"/>
        <v>#DIV/0!</v>
      </c>
    </row>
    <row r="48" spans="1:23" ht="12.75" hidden="1" customHeight="1" x14ac:dyDescent="0.2">
      <c r="A48" s="415" t="str">
        <f>A$8</f>
        <v>Pašvaldības finansējums</v>
      </c>
      <c r="B48" s="447">
        <f>IF($W42=1,B52-B45-B47-B51,0)</f>
        <v>0</v>
      </c>
      <c r="C48" s="447"/>
      <c r="D48" s="447">
        <f t="shared" ref="D48:R48" si="28">IF($W42=1,D52-D45-D47-D51,0)</f>
        <v>0</v>
      </c>
      <c r="E48" s="447"/>
      <c r="F48" s="447">
        <f t="shared" si="28"/>
        <v>0</v>
      </c>
      <c r="G48" s="447"/>
      <c r="H48" s="447">
        <f t="shared" si="28"/>
        <v>0</v>
      </c>
      <c r="I48" s="447"/>
      <c r="J48" s="447">
        <f t="shared" si="28"/>
        <v>0</v>
      </c>
      <c r="K48" s="447"/>
      <c r="L48" s="447">
        <f t="shared" si="28"/>
        <v>0</v>
      </c>
      <c r="M48" s="447"/>
      <c r="N48" s="447">
        <f t="shared" si="28"/>
        <v>0</v>
      </c>
      <c r="O48" s="447"/>
      <c r="P48" s="447">
        <f t="shared" si="28"/>
        <v>0</v>
      </c>
      <c r="Q48" s="447"/>
      <c r="R48" s="447">
        <f t="shared" si="28"/>
        <v>0</v>
      </c>
      <c r="S48" s="447"/>
      <c r="T48" s="413">
        <f t="shared" si="25"/>
        <v>0</v>
      </c>
      <c r="U48" s="414" t="e">
        <f t="shared" si="27"/>
        <v>#DIV/0!</v>
      </c>
    </row>
    <row r="49" spans="1:23" s="3" customFormat="1" ht="12.75" hidden="1" customHeight="1" x14ac:dyDescent="0.2">
      <c r="A49" s="415" t="str">
        <f>A$9</f>
        <v>Cits publiskais finansējums</v>
      </c>
      <c r="B49" s="447"/>
      <c r="C49" s="447"/>
      <c r="D49" s="447"/>
      <c r="E49" s="447"/>
      <c r="F49" s="447"/>
      <c r="G49" s="447"/>
      <c r="H49" s="447"/>
      <c r="I49" s="447"/>
      <c r="J49" s="447"/>
      <c r="K49" s="447"/>
      <c r="L49" s="447"/>
      <c r="M49" s="447"/>
      <c r="N49" s="447"/>
      <c r="O49" s="447"/>
      <c r="P49" s="447"/>
      <c r="Q49" s="447"/>
      <c r="R49" s="447"/>
      <c r="S49" s="447"/>
      <c r="T49" s="413">
        <f t="shared" si="25"/>
        <v>0</v>
      </c>
      <c r="U49" s="414" t="e">
        <f>T49/T$52</f>
        <v>#DIV/0!</v>
      </c>
    </row>
    <row r="50" spans="1:23" ht="12.75" hidden="1" customHeight="1" x14ac:dyDescent="0.2">
      <c r="A50" s="416" t="str">
        <f>A$10</f>
        <v>Publiskās attiecināmās izmaksas</v>
      </c>
      <c r="B50" s="314">
        <f>SUM(B45:B49)</f>
        <v>0</v>
      </c>
      <c r="C50" s="314"/>
      <c r="D50" s="314">
        <f t="shared" ref="D50:R50" si="29">SUM(D45:D49)</f>
        <v>0</v>
      </c>
      <c r="E50" s="314"/>
      <c r="F50" s="314">
        <f t="shared" si="29"/>
        <v>0</v>
      </c>
      <c r="G50" s="314"/>
      <c r="H50" s="314">
        <f t="shared" si="29"/>
        <v>0</v>
      </c>
      <c r="I50" s="314"/>
      <c r="J50" s="314">
        <f t="shared" si="29"/>
        <v>0</v>
      </c>
      <c r="K50" s="314"/>
      <c r="L50" s="314">
        <f t="shared" si="29"/>
        <v>0</v>
      </c>
      <c r="M50" s="314"/>
      <c r="N50" s="314">
        <f t="shared" si="29"/>
        <v>0</v>
      </c>
      <c r="O50" s="314"/>
      <c r="P50" s="314">
        <f t="shared" si="29"/>
        <v>0</v>
      </c>
      <c r="Q50" s="314"/>
      <c r="R50" s="314">
        <f t="shared" si="29"/>
        <v>0</v>
      </c>
      <c r="S50" s="314"/>
      <c r="T50" s="417">
        <f t="shared" si="25"/>
        <v>0</v>
      </c>
      <c r="U50" s="418" t="e">
        <f t="shared" si="27"/>
        <v>#DIV/0!</v>
      </c>
    </row>
    <row r="51" spans="1:23" ht="12.75" hidden="1" customHeight="1" x14ac:dyDescent="0.2">
      <c r="A51" s="415" t="str">
        <f>A$11</f>
        <v>Privātās attiecināmās izmaksas</v>
      </c>
      <c r="B51" s="447">
        <f>B52*0.85-B45</f>
        <v>0</v>
      </c>
      <c r="C51" s="447"/>
      <c r="D51" s="447">
        <f t="shared" ref="D51:R51" si="30">D52*0.85-D45</f>
        <v>0</v>
      </c>
      <c r="E51" s="447"/>
      <c r="F51" s="447">
        <f t="shared" si="30"/>
        <v>0</v>
      </c>
      <c r="G51" s="447"/>
      <c r="H51" s="447">
        <f t="shared" si="30"/>
        <v>0</v>
      </c>
      <c r="I51" s="447"/>
      <c r="J51" s="447">
        <f t="shared" si="30"/>
        <v>0</v>
      </c>
      <c r="K51" s="447"/>
      <c r="L51" s="447">
        <f t="shared" si="30"/>
        <v>0</v>
      </c>
      <c r="M51" s="447"/>
      <c r="N51" s="447">
        <f t="shared" si="30"/>
        <v>0</v>
      </c>
      <c r="O51" s="447"/>
      <c r="P51" s="447">
        <f t="shared" si="30"/>
        <v>0</v>
      </c>
      <c r="Q51" s="447"/>
      <c r="R51" s="447">
        <f t="shared" si="30"/>
        <v>0</v>
      </c>
      <c r="S51" s="447"/>
      <c r="T51" s="413">
        <f t="shared" si="25"/>
        <v>0</v>
      </c>
      <c r="U51" s="414" t="e">
        <f t="shared" si="27"/>
        <v>#DIV/0!</v>
      </c>
    </row>
    <row r="52" spans="1:23" ht="12.75" hidden="1" customHeight="1" x14ac:dyDescent="0.2">
      <c r="A52" s="416" t="str">
        <f>A$12</f>
        <v>Kopējās attiecināmās izmaksas</v>
      </c>
      <c r="B52" s="314">
        <f>IF(B23=2,'1.1.B. Iesniedzējs'!H27,'1.1.B. Iesniedzējs'!H27*B23)</f>
        <v>0</v>
      </c>
      <c r="C52" s="314"/>
      <c r="D52" s="314">
        <f>IF(D23=2,'1.1.B. Iesniedzējs'!J27+'1.1.B. Iesniedzējs'!H27,'1.1.B. Iesniedzējs'!J27*D23)</f>
        <v>0</v>
      </c>
      <c r="E52" s="314"/>
      <c r="F52" s="314">
        <f>IF(F23=2,'1.1.B. Iesniedzējs'!L27+'1.1.B. Iesniedzējs'!J27+'1.1.B. Iesniedzējs'!H27,'1.1.B. Iesniedzējs'!L27*F23)</f>
        <v>0</v>
      </c>
      <c r="G52" s="314"/>
      <c r="H52" s="314">
        <f>IF(H23=2,'1.1.B. Iesniedzējs'!N27+'1.1.B. Iesniedzējs'!L27+'1.1.B. Iesniedzējs'!J27+'1.1.B. Iesniedzējs'!H27,'1.1.B. Iesniedzējs'!N27*H23)</f>
        <v>0</v>
      </c>
      <c r="I52" s="314"/>
      <c r="J52" s="314">
        <f>IF(J23=2,'1.1.B. Iesniedzējs'!P27,'1.1.B. Iesniedzējs'!P27*J23)</f>
        <v>0</v>
      </c>
      <c r="K52" s="314"/>
      <c r="L52" s="314">
        <f>IF(L23=2,'1.1.B. Iesniedzējs'!R27,'1.1.B. Iesniedzējs'!R27*L23)</f>
        <v>0</v>
      </c>
      <c r="M52" s="314"/>
      <c r="N52" s="314">
        <f>IF(N23=2,'1.1.B. Iesniedzējs'!T27,'1.1.B. Iesniedzējs'!T27*N23)</f>
        <v>0</v>
      </c>
      <c r="O52" s="314"/>
      <c r="P52" s="314">
        <f>IF(P23=2,'1.1.B. Iesniedzējs'!V27,'1.1.B. Iesniedzējs'!V27*P23)</f>
        <v>0</v>
      </c>
      <c r="Q52" s="314"/>
      <c r="R52" s="314">
        <f>IF(R23=2,'1.1.B. Iesniedzējs'!X27,'1.1.B. Iesniedzējs'!X27*R23)</f>
        <v>0</v>
      </c>
      <c r="S52" s="314"/>
      <c r="T52" s="417">
        <f>SUM(B52:R52)</f>
        <v>0</v>
      </c>
      <c r="U52" s="418" t="e">
        <f t="shared" si="27"/>
        <v>#DIV/0!</v>
      </c>
    </row>
    <row r="53" spans="1:23" ht="12.75" hidden="1" customHeight="1" x14ac:dyDescent="0.2">
      <c r="A53" s="415" t="str">
        <f>A$13</f>
        <v>Publiskās neattiecināmās izmaksas</v>
      </c>
      <c r="B53" s="449"/>
      <c r="C53" s="449"/>
      <c r="D53" s="449"/>
      <c r="E53" s="449"/>
      <c r="F53" s="449"/>
      <c r="G53" s="449"/>
      <c r="H53" s="449"/>
      <c r="I53" s="449"/>
      <c r="J53" s="449"/>
      <c r="K53" s="449"/>
      <c r="L53" s="449"/>
      <c r="M53" s="449"/>
      <c r="N53" s="449"/>
      <c r="O53" s="449"/>
      <c r="P53" s="449"/>
      <c r="Q53" s="449"/>
      <c r="R53" s="449"/>
      <c r="S53" s="449"/>
      <c r="T53" s="413">
        <f t="shared" si="25"/>
        <v>0</v>
      </c>
      <c r="U53" s="448" t="s">
        <v>310</v>
      </c>
    </row>
    <row r="54" spans="1:23" ht="12.75" hidden="1" customHeight="1" x14ac:dyDescent="0.2">
      <c r="A54" s="415" t="str">
        <f>A$14</f>
        <v>Privātās neattiecināmās izmaksas</v>
      </c>
      <c r="B54" s="314">
        <f>IF(B23=2,'1.1.B. Iesniedzējs'!I27,'1.1.B. Iesniedzējs'!I27*B23)</f>
        <v>0</v>
      </c>
      <c r="C54" s="314"/>
      <c r="D54" s="314">
        <f>IF(D23=2,'1.1.B. Iesniedzējs'!K27+'1.1.B. Iesniedzējs'!I27,'1.1.B. Iesniedzējs'!K27*D23)</f>
        <v>0</v>
      </c>
      <c r="E54" s="314"/>
      <c r="F54" s="314">
        <f>IF(F23=2,'1.1.B. Iesniedzējs'!M27+'1.1.B. Iesniedzējs'!K27+'1.1.B. Iesniedzējs'!I27,'1.1.B. Iesniedzējs'!M27*F23)</f>
        <v>0</v>
      </c>
      <c r="G54" s="314"/>
      <c r="H54" s="314">
        <f>IF(H23=2,'1.1.B. Iesniedzējs'!O27+'1.1.B. Iesniedzējs'!M27+'1.1.B. Iesniedzējs'!K27+'1.1.B. Iesniedzējs'!I27,'1.1.B. Iesniedzējs'!O27*H23)</f>
        <v>0</v>
      </c>
      <c r="I54" s="314"/>
      <c r="J54" s="314">
        <f>IF(J23=2,'1.1.B. Iesniedzējs'!Q27,'1.1.B. Iesniedzējs'!Q27*J23)</f>
        <v>0</v>
      </c>
      <c r="K54" s="314"/>
      <c r="L54" s="314">
        <f>IF(L23=2,'1.1.B. Iesniedzējs'!S27,'1.1.B. Iesniedzējs'!S27*L23)</f>
        <v>0</v>
      </c>
      <c r="M54" s="314"/>
      <c r="N54" s="314">
        <f>IF(N23=2,'1.1.B. Iesniedzējs'!U27,'1.1.B. Iesniedzējs'!U27*N23)</f>
        <v>0</v>
      </c>
      <c r="O54" s="314"/>
      <c r="P54" s="314">
        <f>IF(P23=2,'1.1.B. Iesniedzējs'!W27,'1.1.B. Iesniedzējs'!W27*P23)</f>
        <v>0</v>
      </c>
      <c r="Q54" s="314"/>
      <c r="R54" s="314">
        <f>IF(R23=2,'1.1.B. Iesniedzējs'!Y27,'1.1.B. Iesniedzējs'!Y27*R23)</f>
        <v>0</v>
      </c>
      <c r="S54" s="314"/>
      <c r="T54" s="413">
        <f t="shared" si="25"/>
        <v>0</v>
      </c>
      <c r="U54" s="448" t="s">
        <v>310</v>
      </c>
    </row>
    <row r="55" spans="1:23" ht="12.75" hidden="1" customHeight="1" x14ac:dyDescent="0.2">
      <c r="A55" s="416" t="str">
        <f>A$15</f>
        <v>Neattiecināmās izmaksas kopā</v>
      </c>
      <c r="B55" s="314">
        <f>SUM(B53:B54)</f>
        <v>0</v>
      </c>
      <c r="C55" s="314"/>
      <c r="D55" s="314">
        <f t="shared" ref="D55:R55" si="31">SUM(D53:D54)</f>
        <v>0</v>
      </c>
      <c r="E55" s="314"/>
      <c r="F55" s="314">
        <f t="shared" si="31"/>
        <v>0</v>
      </c>
      <c r="G55" s="314"/>
      <c r="H55" s="314">
        <f t="shared" si="31"/>
        <v>0</v>
      </c>
      <c r="I55" s="314"/>
      <c r="J55" s="314">
        <f t="shared" si="31"/>
        <v>0</v>
      </c>
      <c r="K55" s="314"/>
      <c r="L55" s="314">
        <f t="shared" si="31"/>
        <v>0</v>
      </c>
      <c r="M55" s="314"/>
      <c r="N55" s="314">
        <f t="shared" si="31"/>
        <v>0</v>
      </c>
      <c r="O55" s="314"/>
      <c r="P55" s="314">
        <f t="shared" si="31"/>
        <v>0</v>
      </c>
      <c r="Q55" s="314"/>
      <c r="R55" s="314">
        <f t="shared" si="31"/>
        <v>0</v>
      </c>
      <c r="S55" s="314"/>
      <c r="T55" s="417">
        <f t="shared" si="25"/>
        <v>0</v>
      </c>
      <c r="U55" s="448" t="s">
        <v>310</v>
      </c>
    </row>
    <row r="56" spans="1:23" ht="12.75" hidden="1" customHeight="1" x14ac:dyDescent="0.25">
      <c r="A56" s="421" t="str">
        <f>A$16</f>
        <v>Kopējās izmaksas</v>
      </c>
      <c r="B56" s="422">
        <f>B52+B55</f>
        <v>0</v>
      </c>
      <c r="C56" s="422"/>
      <c r="D56" s="422">
        <f t="shared" ref="D56:R56" si="32">D52+D55</f>
        <v>0</v>
      </c>
      <c r="E56" s="422"/>
      <c r="F56" s="422">
        <f t="shared" si="32"/>
        <v>0</v>
      </c>
      <c r="G56" s="422"/>
      <c r="H56" s="422">
        <f t="shared" si="32"/>
        <v>0</v>
      </c>
      <c r="I56" s="422"/>
      <c r="J56" s="422">
        <f t="shared" si="32"/>
        <v>0</v>
      </c>
      <c r="K56" s="422"/>
      <c r="L56" s="422">
        <f t="shared" si="32"/>
        <v>0</v>
      </c>
      <c r="M56" s="422"/>
      <c r="N56" s="422">
        <f t="shared" si="32"/>
        <v>0</v>
      </c>
      <c r="O56" s="422"/>
      <c r="P56" s="422">
        <f t="shared" si="32"/>
        <v>0</v>
      </c>
      <c r="Q56" s="422"/>
      <c r="R56" s="422">
        <f t="shared" si="32"/>
        <v>0</v>
      </c>
      <c r="S56" s="422"/>
      <c r="T56" s="417">
        <f>SUM(B56:R56)</f>
        <v>0</v>
      </c>
      <c r="U56" s="448" t="s">
        <v>310</v>
      </c>
    </row>
    <row r="57" spans="1:23" ht="12.75" hidden="1" customHeight="1" x14ac:dyDescent="0.25">
      <c r="A57" s="435"/>
      <c r="B57" s="435"/>
      <c r="C57" s="435"/>
      <c r="D57" s="435"/>
      <c r="E57" s="435"/>
      <c r="F57" s="435"/>
      <c r="G57" s="435"/>
      <c r="H57" s="435"/>
      <c r="I57" s="435"/>
      <c r="J57" s="435"/>
      <c r="K57" s="435"/>
      <c r="L57" s="435"/>
      <c r="M57" s="435"/>
      <c r="N57" s="435"/>
      <c r="O57" s="435"/>
      <c r="P57" s="435"/>
      <c r="Q57" s="435"/>
      <c r="R57" s="435"/>
      <c r="S57" s="435"/>
      <c r="T57" s="435"/>
      <c r="U57" s="435"/>
    </row>
    <row r="58" spans="1:23" ht="24" hidden="1" customHeight="1" x14ac:dyDescent="0.2">
      <c r="A58" s="437" t="s">
        <v>93</v>
      </c>
      <c r="B58" s="438">
        <f>'Dati par projektu'!$C$4</f>
        <v>0</v>
      </c>
      <c r="C58" s="439"/>
      <c r="D58" s="439"/>
      <c r="E58" s="439"/>
      <c r="F58" s="438">
        <f>'Dati par projektu'!$C$5</f>
        <v>0</v>
      </c>
      <c r="G58" s="439"/>
      <c r="H58" s="440"/>
      <c r="I58" s="439"/>
      <c r="J58" s="440" t="s">
        <v>317</v>
      </c>
      <c r="K58" s="439"/>
      <c r="L58" s="442">
        <f>'1.1.B. Iesniedzējs'!C14</f>
        <v>1</v>
      </c>
      <c r="M58" s="439"/>
      <c r="N58" s="443" t="s">
        <v>320</v>
      </c>
      <c r="O58" s="439"/>
      <c r="P58" s="440"/>
      <c r="Q58" s="439"/>
      <c r="R58" s="440"/>
      <c r="S58" s="439"/>
      <c r="T58" s="440"/>
      <c r="U58" s="440"/>
      <c r="W58" s="4">
        <f>IF(F58=Dati!$J$3,1,IF(F58=Dati!$J$4,2,IF(F58=Dati!$J$5,3,0)))</f>
        <v>2</v>
      </c>
    </row>
    <row r="59" spans="1:23" hidden="1" x14ac:dyDescent="0.2">
      <c r="A59" s="409" t="s">
        <v>302</v>
      </c>
      <c r="B59" s="410">
        <f>B$3</f>
        <v>2024</v>
      </c>
      <c r="C59" s="410"/>
      <c r="D59" s="410">
        <f>D$3</f>
        <v>2025</v>
      </c>
      <c r="E59" s="410"/>
      <c r="F59" s="410">
        <f>F$3</f>
        <v>2026</v>
      </c>
      <c r="G59" s="410"/>
      <c r="H59" s="410">
        <f>H$3</f>
        <v>2027</v>
      </c>
      <c r="I59" s="410"/>
      <c r="J59" s="410" t="str">
        <f>J$3</f>
        <v>X</v>
      </c>
      <c r="K59" s="410"/>
      <c r="L59" s="410" t="str">
        <f>L$3</f>
        <v>X</v>
      </c>
      <c r="M59" s="410"/>
      <c r="N59" s="410" t="str">
        <f>N$3</f>
        <v>X</v>
      </c>
      <c r="O59" s="410"/>
      <c r="P59" s="410" t="str">
        <f>P$3</f>
        <v>X</v>
      </c>
      <c r="Q59" s="410"/>
      <c r="R59" s="410" t="str">
        <f>R$3</f>
        <v>X</v>
      </c>
      <c r="S59" s="410"/>
      <c r="T59" s="410"/>
      <c r="U59" s="410"/>
    </row>
    <row r="60" spans="1:23" hidden="1" x14ac:dyDescent="0.2">
      <c r="A60" s="444"/>
      <c r="B60" s="411" t="s">
        <v>303</v>
      </c>
      <c r="C60" s="411"/>
      <c r="D60" s="411" t="s">
        <v>303</v>
      </c>
      <c r="E60" s="411"/>
      <c r="F60" s="411" t="s">
        <v>303</v>
      </c>
      <c r="G60" s="411"/>
      <c r="H60" s="411" t="s">
        <v>303</v>
      </c>
      <c r="I60" s="411"/>
      <c r="J60" s="411" t="s">
        <v>303</v>
      </c>
      <c r="K60" s="411"/>
      <c r="L60" s="411" t="s">
        <v>303</v>
      </c>
      <c r="M60" s="411"/>
      <c r="N60" s="411" t="s">
        <v>303</v>
      </c>
      <c r="O60" s="411"/>
      <c r="P60" s="411" t="s">
        <v>303</v>
      </c>
      <c r="Q60" s="411"/>
      <c r="R60" s="411" t="s">
        <v>303</v>
      </c>
      <c r="S60" s="411"/>
      <c r="T60" s="411" t="s">
        <v>184</v>
      </c>
      <c r="U60" s="411" t="s">
        <v>128</v>
      </c>
    </row>
    <row r="61" spans="1:23" ht="12.75" hidden="1" customHeight="1" x14ac:dyDescent="0.2">
      <c r="A61" s="445" t="str">
        <f>A$5</f>
        <v>Eiropas Reģionālās attīstības fonds</v>
      </c>
      <c r="B61" s="446">
        <f>B68*$L$58</f>
        <v>0</v>
      </c>
      <c r="C61" s="446"/>
      <c r="D61" s="446">
        <f t="shared" ref="D61:R61" si="33">D68*$L$58</f>
        <v>0</v>
      </c>
      <c r="E61" s="446"/>
      <c r="F61" s="446">
        <f t="shared" si="33"/>
        <v>0</v>
      </c>
      <c r="G61" s="446"/>
      <c r="H61" s="446">
        <f t="shared" si="33"/>
        <v>0</v>
      </c>
      <c r="I61" s="446"/>
      <c r="J61" s="446">
        <f t="shared" si="33"/>
        <v>0</v>
      </c>
      <c r="K61" s="446"/>
      <c r="L61" s="446">
        <f t="shared" si="33"/>
        <v>0</v>
      </c>
      <c r="M61" s="446"/>
      <c r="N61" s="446">
        <f t="shared" si="33"/>
        <v>0</v>
      </c>
      <c r="O61" s="446"/>
      <c r="P61" s="446">
        <f t="shared" si="33"/>
        <v>0</v>
      </c>
      <c r="Q61" s="446"/>
      <c r="R61" s="446">
        <f t="shared" si="33"/>
        <v>0</v>
      </c>
      <c r="S61" s="446"/>
      <c r="T61" s="413">
        <f t="shared" ref="T61:T67" si="34">SUM(B61:R61)</f>
        <v>0</v>
      </c>
      <c r="U61" s="414" t="e">
        <f>T61/$T$68</f>
        <v>#DIV/0!</v>
      </c>
    </row>
    <row r="62" spans="1:23" ht="12.75" hidden="1" customHeight="1" x14ac:dyDescent="0.2">
      <c r="A62" s="415" t="str">
        <f>A$6</f>
        <v>Attiecināmais valsts budžeta finansējums</v>
      </c>
      <c r="B62" s="446"/>
      <c r="C62" s="446"/>
      <c r="D62" s="446"/>
      <c r="E62" s="446"/>
      <c r="F62" s="446"/>
      <c r="G62" s="446"/>
      <c r="H62" s="446"/>
      <c r="I62" s="446"/>
      <c r="J62" s="446"/>
      <c r="K62" s="446"/>
      <c r="L62" s="446"/>
      <c r="M62" s="446"/>
      <c r="N62" s="446"/>
      <c r="O62" s="446"/>
      <c r="P62" s="446"/>
      <c r="Q62" s="446"/>
      <c r="R62" s="446"/>
      <c r="S62" s="446"/>
      <c r="T62" s="413">
        <f t="shared" si="34"/>
        <v>0</v>
      </c>
      <c r="U62" s="414" t="e">
        <f t="shared" ref="U62:U68" si="35">T62/$T$68</f>
        <v>#DIV/0!</v>
      </c>
    </row>
    <row r="63" spans="1:23" ht="12.75" hidden="1" customHeight="1" x14ac:dyDescent="0.2">
      <c r="A63" s="415" t="str">
        <f>A$7</f>
        <v>Valsts budžeta dotācija pašvaldībām</v>
      </c>
      <c r="B63" s="447"/>
      <c r="C63" s="447"/>
      <c r="D63" s="447"/>
      <c r="E63" s="447"/>
      <c r="F63" s="447"/>
      <c r="G63" s="447"/>
      <c r="H63" s="447"/>
      <c r="I63" s="447"/>
      <c r="J63" s="447"/>
      <c r="K63" s="447"/>
      <c r="L63" s="447"/>
      <c r="M63" s="447"/>
      <c r="N63" s="447"/>
      <c r="O63" s="447"/>
      <c r="P63" s="447"/>
      <c r="Q63" s="447"/>
      <c r="R63" s="447"/>
      <c r="S63" s="447"/>
      <c r="T63" s="413">
        <f t="shared" si="34"/>
        <v>0</v>
      </c>
      <c r="U63" s="414" t="e">
        <f t="shared" si="35"/>
        <v>#DIV/0!</v>
      </c>
    </row>
    <row r="64" spans="1:23" ht="12.75" hidden="1" customHeight="1" x14ac:dyDescent="0.2">
      <c r="A64" s="415" t="str">
        <f>A$8</f>
        <v>Pašvaldības finansējums</v>
      </c>
      <c r="B64" s="447"/>
      <c r="C64" s="447"/>
      <c r="D64" s="447"/>
      <c r="E64" s="447"/>
      <c r="F64" s="447"/>
      <c r="G64" s="447"/>
      <c r="H64" s="447"/>
      <c r="I64" s="447"/>
      <c r="J64" s="447"/>
      <c r="K64" s="447"/>
      <c r="L64" s="447"/>
      <c r="M64" s="447"/>
      <c r="N64" s="447"/>
      <c r="O64" s="447"/>
      <c r="P64" s="447"/>
      <c r="Q64" s="447"/>
      <c r="R64" s="447"/>
      <c r="S64" s="447"/>
      <c r="T64" s="413">
        <f t="shared" si="34"/>
        <v>0</v>
      </c>
      <c r="U64" s="414" t="e">
        <f t="shared" si="35"/>
        <v>#DIV/0!</v>
      </c>
    </row>
    <row r="65" spans="1:23" s="3" customFormat="1" ht="12.75" hidden="1" customHeight="1" x14ac:dyDescent="0.2">
      <c r="A65" s="415" t="str">
        <f>A$9</f>
        <v>Cits publiskais finansējums</v>
      </c>
      <c r="B65" s="447"/>
      <c r="C65" s="447"/>
      <c r="D65" s="447"/>
      <c r="E65" s="447"/>
      <c r="F65" s="447"/>
      <c r="G65" s="447"/>
      <c r="H65" s="447"/>
      <c r="I65" s="447"/>
      <c r="J65" s="447"/>
      <c r="K65" s="447"/>
      <c r="L65" s="447"/>
      <c r="M65" s="447"/>
      <c r="N65" s="447"/>
      <c r="O65" s="447"/>
      <c r="P65" s="447"/>
      <c r="Q65" s="447"/>
      <c r="R65" s="447"/>
      <c r="S65" s="447"/>
      <c r="T65" s="413">
        <f t="shared" si="34"/>
        <v>0</v>
      </c>
      <c r="U65" s="414" t="e">
        <f t="shared" si="35"/>
        <v>#DIV/0!</v>
      </c>
    </row>
    <row r="66" spans="1:23" ht="12.75" hidden="1" customHeight="1" x14ac:dyDescent="0.2">
      <c r="A66" s="416" t="str">
        <f>A$10</f>
        <v>Publiskās attiecināmās izmaksas</v>
      </c>
      <c r="B66" s="314">
        <f>SUM(B61:B65)</f>
        <v>0</v>
      </c>
      <c r="C66" s="314"/>
      <c r="D66" s="314">
        <f>SUM(D61:D65)</f>
        <v>0</v>
      </c>
      <c r="E66" s="314"/>
      <c r="F66" s="314">
        <f t="shared" ref="F66:R66" si="36">SUM(F61:F65)</f>
        <v>0</v>
      </c>
      <c r="G66" s="314"/>
      <c r="H66" s="314">
        <f t="shared" si="36"/>
        <v>0</v>
      </c>
      <c r="I66" s="314"/>
      <c r="J66" s="314">
        <f t="shared" si="36"/>
        <v>0</v>
      </c>
      <c r="K66" s="314"/>
      <c r="L66" s="314">
        <f t="shared" si="36"/>
        <v>0</v>
      </c>
      <c r="M66" s="314"/>
      <c r="N66" s="314">
        <f t="shared" si="36"/>
        <v>0</v>
      </c>
      <c r="O66" s="314"/>
      <c r="P66" s="314">
        <f t="shared" si="36"/>
        <v>0</v>
      </c>
      <c r="Q66" s="314"/>
      <c r="R66" s="314">
        <f t="shared" si="36"/>
        <v>0</v>
      </c>
      <c r="S66" s="314"/>
      <c r="T66" s="417">
        <f>SUM(B66:R66)</f>
        <v>0</v>
      </c>
      <c r="U66" s="414" t="e">
        <f t="shared" si="35"/>
        <v>#DIV/0!</v>
      </c>
    </row>
    <row r="67" spans="1:23" ht="12.75" hidden="1" customHeight="1" x14ac:dyDescent="0.2">
      <c r="A67" s="415" t="str">
        <f>A$11</f>
        <v>Privātās attiecināmās izmaksas</v>
      </c>
      <c r="B67" s="447"/>
      <c r="C67" s="447"/>
      <c r="D67" s="447"/>
      <c r="E67" s="447"/>
      <c r="F67" s="447"/>
      <c r="G67" s="447"/>
      <c r="H67" s="447"/>
      <c r="I67" s="447"/>
      <c r="J67" s="447"/>
      <c r="K67" s="447"/>
      <c r="L67" s="447"/>
      <c r="M67" s="447"/>
      <c r="N67" s="447"/>
      <c r="O67" s="447"/>
      <c r="P67" s="447"/>
      <c r="Q67" s="447"/>
      <c r="R67" s="447"/>
      <c r="S67" s="447"/>
      <c r="T67" s="413">
        <f t="shared" si="34"/>
        <v>0</v>
      </c>
      <c r="U67" s="414" t="e">
        <f t="shared" si="35"/>
        <v>#DIV/0!</v>
      </c>
    </row>
    <row r="68" spans="1:23" ht="12.75" hidden="1" customHeight="1" x14ac:dyDescent="0.2">
      <c r="A68" s="416" t="str">
        <f>A$12</f>
        <v>Kopējās attiecināmās izmaksas</v>
      </c>
      <c r="B68" s="314">
        <f>IF(B$23=2,'1.1.B. Iesniedzējs'!H28,'1.1.B. Iesniedzējs'!H28*B$23)</f>
        <v>0</v>
      </c>
      <c r="C68" s="314"/>
      <c r="D68" s="314">
        <f>IF(D$23=2,'1.1.B. Iesniedzējs'!J28+'1.1.B. Iesniedzējs'!H28,'1.1.B. Iesniedzējs'!J28*D$23)</f>
        <v>0</v>
      </c>
      <c r="E68" s="314"/>
      <c r="F68" s="314">
        <f>IF(F$23=2,'1.1.B. Iesniedzējs'!L28+'1.1.B. Iesniedzējs'!J28+'1.1.B. Iesniedzējs'!H28,'1.1.B. Iesniedzējs'!L28*F$23)</f>
        <v>0</v>
      </c>
      <c r="G68" s="314"/>
      <c r="H68" s="314">
        <f>IF(H$23=2,'1.1.B. Iesniedzējs'!N28+'1.1.B. Iesniedzējs'!L28+'1.1.B. Iesniedzējs'!J28+'1.1.B. Iesniedzējs'!H28,'1.1.B. Iesniedzējs'!N28*H$23)</f>
        <v>0</v>
      </c>
      <c r="I68" s="314"/>
      <c r="J68" s="314">
        <f>IF(J$23=2,'1.1.B. Iesniedzējs'!P28,'1.1.B. Iesniedzējs'!P28*J$23)</f>
        <v>0</v>
      </c>
      <c r="K68" s="314"/>
      <c r="L68" s="314">
        <f>IF(L$23=2,'1.1.B. Iesniedzējs'!R28,'1.1.B. Iesniedzējs'!R28*L$23)</f>
        <v>0</v>
      </c>
      <c r="M68" s="314"/>
      <c r="N68" s="314">
        <f>IF(N$23=2,'1.1.B. Iesniedzējs'!T28,'1.1.B. Iesniedzējs'!T28*N$23)</f>
        <v>0</v>
      </c>
      <c r="O68" s="314"/>
      <c r="P68" s="314">
        <f>IF(P$23=2,'1.1.B. Iesniedzējs'!V28,'1.1.B. Iesniedzējs'!V28*P$23)</f>
        <v>0</v>
      </c>
      <c r="Q68" s="314"/>
      <c r="R68" s="314">
        <f>IF(R$23=2,'1.1.B. Iesniedzējs'!X28,'1.1.B. Iesniedzējs'!X28*R$23)</f>
        <v>0</v>
      </c>
      <c r="S68" s="314"/>
      <c r="T68" s="417">
        <f>SUM(B68:R68)</f>
        <v>0</v>
      </c>
      <c r="U68" s="414" t="e">
        <f t="shared" si="35"/>
        <v>#DIV/0!</v>
      </c>
    </row>
    <row r="69" spans="1:23" ht="12.75" hidden="1" customHeight="1" x14ac:dyDescent="0.2">
      <c r="A69" s="415" t="str">
        <f>A$13</f>
        <v>Publiskās neattiecināmās izmaksas</v>
      </c>
      <c r="B69" s="449"/>
      <c r="C69" s="449"/>
      <c r="D69" s="449"/>
      <c r="E69" s="449"/>
      <c r="F69" s="449"/>
      <c r="G69" s="449"/>
      <c r="H69" s="449"/>
      <c r="I69" s="449"/>
      <c r="J69" s="449"/>
      <c r="K69" s="449"/>
      <c r="L69" s="449"/>
      <c r="M69" s="449"/>
      <c r="N69" s="449"/>
      <c r="O69" s="449"/>
      <c r="P69" s="449"/>
      <c r="Q69" s="449"/>
      <c r="R69" s="449"/>
      <c r="S69" s="449"/>
      <c r="T69" s="413">
        <f t="shared" ref="T69:T71" si="37">SUM(B69:R69)</f>
        <v>0</v>
      </c>
      <c r="U69" s="448" t="s">
        <v>310</v>
      </c>
    </row>
    <row r="70" spans="1:23" ht="12.75" hidden="1" customHeight="1" x14ac:dyDescent="0.2">
      <c r="A70" s="415" t="str">
        <f>A$14</f>
        <v>Privātās neattiecināmās izmaksas</v>
      </c>
      <c r="B70" s="446">
        <f>IF(B$23=2,'1.1.B. Iesniedzējs'!I28,'1.1.B. Iesniedzējs'!I28*B$23)</f>
        <v>0</v>
      </c>
      <c r="C70" s="446"/>
      <c r="D70" s="446">
        <f>IF(D$23=2,'1.1.B. Iesniedzējs'!K28+'1.1.B. Iesniedzējs'!I28,'1.1.B. Iesniedzējs'!K28*D$23)</f>
        <v>0</v>
      </c>
      <c r="E70" s="446"/>
      <c r="F70" s="446">
        <f>IF(F$23=2,'1.1.B. Iesniedzējs'!M28+'1.1.B. Iesniedzējs'!K28+'1.1.B. Iesniedzējs'!I28,'1.1.B. Iesniedzējs'!M28*F$23)</f>
        <v>0</v>
      </c>
      <c r="G70" s="446"/>
      <c r="H70" s="446">
        <f>IF(H$23=2,'1.1.B. Iesniedzējs'!O28+'1.1.B. Iesniedzējs'!M28+'1.1.B. Iesniedzējs'!K28+'1.1.B. Iesniedzējs'!I28,'1.1.B. Iesniedzējs'!O28*H$23)</f>
        <v>0</v>
      </c>
      <c r="I70" s="446"/>
      <c r="J70" s="446">
        <f>IF(J$23=2,'1.1.B. Iesniedzējs'!Q28,'1.1.B. Iesniedzējs'!Q28*J$23)</f>
        <v>0</v>
      </c>
      <c r="K70" s="446"/>
      <c r="L70" s="446">
        <f>IF(L$23=2,'1.1.B. Iesniedzējs'!S28,'1.1.B. Iesniedzējs'!S28*L$23)</f>
        <v>0</v>
      </c>
      <c r="M70" s="446"/>
      <c r="N70" s="446">
        <f>IF(N$23=2,'1.1.B. Iesniedzējs'!U28,'1.1.B. Iesniedzējs'!U28*N$23)</f>
        <v>0</v>
      </c>
      <c r="O70" s="446"/>
      <c r="P70" s="446">
        <f>IF(P$23=2,'1.1.B. Iesniedzējs'!W28,'1.1.B. Iesniedzējs'!W28*P$23)</f>
        <v>0</v>
      </c>
      <c r="Q70" s="446"/>
      <c r="R70" s="446">
        <f>IF(R$23=2,'1.1.B. Iesniedzējs'!Y28,'1.1.B. Iesniedzējs'!Y28*R$23)</f>
        <v>0</v>
      </c>
      <c r="S70" s="447"/>
      <c r="T70" s="413">
        <f t="shared" si="37"/>
        <v>0</v>
      </c>
      <c r="U70" s="448" t="s">
        <v>310</v>
      </c>
    </row>
    <row r="71" spans="1:23" ht="12.75" hidden="1" customHeight="1" x14ac:dyDescent="0.2">
      <c r="A71" s="416" t="str">
        <f>A$15</f>
        <v>Neattiecināmās izmaksas kopā</v>
      </c>
      <c r="B71" s="314">
        <f>SUM(B69:B70)</f>
        <v>0</v>
      </c>
      <c r="C71" s="314"/>
      <c r="D71" s="314">
        <f t="shared" ref="D71:R71" si="38">SUM(D69:D70)</f>
        <v>0</v>
      </c>
      <c r="E71" s="314"/>
      <c r="F71" s="314">
        <f t="shared" si="38"/>
        <v>0</v>
      </c>
      <c r="G71" s="314"/>
      <c r="H71" s="314">
        <f t="shared" si="38"/>
        <v>0</v>
      </c>
      <c r="I71" s="314"/>
      <c r="J71" s="314">
        <f t="shared" si="38"/>
        <v>0</v>
      </c>
      <c r="K71" s="314"/>
      <c r="L71" s="314">
        <f t="shared" si="38"/>
        <v>0</v>
      </c>
      <c r="M71" s="314"/>
      <c r="N71" s="314">
        <f t="shared" si="38"/>
        <v>0</v>
      </c>
      <c r="O71" s="314"/>
      <c r="P71" s="314">
        <f t="shared" si="38"/>
        <v>0</v>
      </c>
      <c r="Q71" s="314"/>
      <c r="R71" s="314">
        <f t="shared" si="38"/>
        <v>0</v>
      </c>
      <c r="S71" s="314"/>
      <c r="T71" s="417">
        <f t="shared" si="37"/>
        <v>0</v>
      </c>
      <c r="U71" s="448" t="s">
        <v>310</v>
      </c>
    </row>
    <row r="72" spans="1:23" ht="12.75" hidden="1" customHeight="1" x14ac:dyDescent="0.25">
      <c r="A72" s="421" t="str">
        <f>A$16</f>
        <v>Kopējās izmaksas</v>
      </c>
      <c r="B72" s="422">
        <f>B68+B71</f>
        <v>0</v>
      </c>
      <c r="C72" s="422"/>
      <c r="D72" s="422">
        <f t="shared" ref="D72:R72" si="39">D68+D71</f>
        <v>0</v>
      </c>
      <c r="E72" s="422"/>
      <c r="F72" s="422">
        <f t="shared" si="39"/>
        <v>0</v>
      </c>
      <c r="G72" s="422"/>
      <c r="H72" s="422">
        <f t="shared" si="39"/>
        <v>0</v>
      </c>
      <c r="I72" s="422"/>
      <c r="J72" s="422">
        <f t="shared" si="39"/>
        <v>0</v>
      </c>
      <c r="K72" s="422"/>
      <c r="L72" s="422">
        <f t="shared" si="39"/>
        <v>0</v>
      </c>
      <c r="M72" s="422"/>
      <c r="N72" s="422">
        <f t="shared" si="39"/>
        <v>0</v>
      </c>
      <c r="O72" s="422"/>
      <c r="P72" s="422">
        <f t="shared" si="39"/>
        <v>0</v>
      </c>
      <c r="Q72" s="422"/>
      <c r="R72" s="422">
        <f t="shared" si="39"/>
        <v>0</v>
      </c>
      <c r="S72" s="422"/>
      <c r="T72" s="417">
        <f>SUM(B72:R72)</f>
        <v>0</v>
      </c>
      <c r="U72" s="448" t="s">
        <v>310</v>
      </c>
    </row>
    <row r="73" spans="1:23" ht="12.75" hidden="1" customHeight="1" x14ac:dyDescent="0.25">
      <c r="A73" s="435"/>
      <c r="B73" s="435"/>
      <c r="C73" s="435"/>
      <c r="D73" s="435"/>
      <c r="E73" s="435"/>
      <c r="F73" s="435"/>
      <c r="G73" s="435"/>
      <c r="H73" s="435"/>
      <c r="I73" s="435"/>
      <c r="J73" s="435"/>
      <c r="K73" s="435"/>
      <c r="L73" s="435"/>
      <c r="M73" s="435"/>
      <c r="N73" s="435"/>
      <c r="O73" s="435"/>
      <c r="P73" s="435"/>
      <c r="Q73" s="435"/>
      <c r="R73" s="435"/>
      <c r="S73" s="435"/>
      <c r="T73" s="435"/>
      <c r="U73" s="435"/>
    </row>
    <row r="74" spans="1:23" ht="24" customHeight="1" x14ac:dyDescent="0.2">
      <c r="A74" s="437" t="s">
        <v>93</v>
      </c>
      <c r="B74" s="438">
        <f>'Dati par projektu'!$C$4</f>
        <v>0</v>
      </c>
      <c r="C74" s="439"/>
      <c r="D74" s="439"/>
      <c r="E74" s="439"/>
      <c r="F74" s="438">
        <f>'Dati par projektu'!$C$5</f>
        <v>0</v>
      </c>
      <c r="G74" s="439"/>
      <c r="H74" s="440"/>
      <c r="I74" s="439"/>
      <c r="J74" s="440" t="s">
        <v>317</v>
      </c>
      <c r="K74" s="439"/>
      <c r="L74" s="442">
        <f>'1.1.C. Iesniedzējs'!C24</f>
        <v>0.85</v>
      </c>
      <c r="M74" s="439"/>
      <c r="N74" s="443" t="s">
        <v>321</v>
      </c>
      <c r="O74" s="439"/>
      <c r="P74" s="440"/>
      <c r="Q74" s="439"/>
      <c r="R74" s="440"/>
      <c r="S74" s="439"/>
      <c r="T74" s="440"/>
      <c r="U74" s="440"/>
      <c r="W74" s="4">
        <f>IF(F74=Dati!$J$3,1,IF(F74=Dati!$J$4,2,IF(F74=Dati!$J$5,3,0)))</f>
        <v>2</v>
      </c>
    </row>
    <row r="75" spans="1:23" x14ac:dyDescent="0.2">
      <c r="A75" s="409" t="s">
        <v>302</v>
      </c>
      <c r="B75" s="410">
        <f>B$3</f>
        <v>2024</v>
      </c>
      <c r="C75" s="410"/>
      <c r="D75" s="410">
        <f>D$3</f>
        <v>2025</v>
      </c>
      <c r="E75" s="410"/>
      <c r="F75" s="410">
        <f>F$3</f>
        <v>2026</v>
      </c>
      <c r="G75" s="410"/>
      <c r="H75" s="410">
        <f>H$3</f>
        <v>2027</v>
      </c>
      <c r="I75" s="410"/>
      <c r="J75" s="410" t="str">
        <f>J$3</f>
        <v>X</v>
      </c>
      <c r="K75" s="410"/>
      <c r="L75" s="410" t="str">
        <f>L$3</f>
        <v>X</v>
      </c>
      <c r="M75" s="410"/>
      <c r="N75" s="410" t="str">
        <f>N$3</f>
        <v>X</v>
      </c>
      <c r="O75" s="410"/>
      <c r="P75" s="410" t="str">
        <f>P$3</f>
        <v>X</v>
      </c>
      <c r="Q75" s="410"/>
      <c r="R75" s="410" t="str">
        <f>R$3</f>
        <v>X</v>
      </c>
      <c r="S75" s="410"/>
      <c r="T75" s="410"/>
      <c r="U75" s="410"/>
    </row>
    <row r="76" spans="1:23" x14ac:dyDescent="0.2">
      <c r="A76" s="444"/>
      <c r="B76" s="411" t="s">
        <v>303</v>
      </c>
      <c r="C76" s="411"/>
      <c r="D76" s="411" t="s">
        <v>303</v>
      </c>
      <c r="E76" s="411"/>
      <c r="F76" s="411" t="s">
        <v>303</v>
      </c>
      <c r="G76" s="411"/>
      <c r="H76" s="411" t="s">
        <v>303</v>
      </c>
      <c r="I76" s="411"/>
      <c r="J76" s="411" t="s">
        <v>303</v>
      </c>
      <c r="K76" s="411"/>
      <c r="L76" s="411" t="s">
        <v>303</v>
      </c>
      <c r="M76" s="411"/>
      <c r="N76" s="411" t="s">
        <v>303</v>
      </c>
      <c r="O76" s="411"/>
      <c r="P76" s="411" t="s">
        <v>303</v>
      </c>
      <c r="Q76" s="411"/>
      <c r="R76" s="411" t="s">
        <v>303</v>
      </c>
      <c r="S76" s="411"/>
      <c r="T76" s="411" t="s">
        <v>184</v>
      </c>
      <c r="U76" s="411" t="s">
        <v>128</v>
      </c>
    </row>
    <row r="77" spans="1:23" ht="12.75" customHeight="1" x14ac:dyDescent="0.2">
      <c r="A77" s="445" t="str">
        <f>A$5</f>
        <v>Eiropas Reģionālās attīstības fonds</v>
      </c>
      <c r="B77" s="446">
        <f>B84*$L$74</f>
        <v>0</v>
      </c>
      <c r="C77" s="446"/>
      <c r="D77" s="446">
        <f t="shared" ref="D77:R77" si="40">D84*$L$74</f>
        <v>0</v>
      </c>
      <c r="E77" s="446"/>
      <c r="F77" s="446">
        <f t="shared" si="40"/>
        <v>0</v>
      </c>
      <c r="G77" s="446"/>
      <c r="H77" s="446">
        <f t="shared" si="40"/>
        <v>0</v>
      </c>
      <c r="I77" s="446"/>
      <c r="J77" s="446">
        <f t="shared" si="40"/>
        <v>0</v>
      </c>
      <c r="K77" s="446"/>
      <c r="L77" s="446">
        <f t="shared" si="40"/>
        <v>0</v>
      </c>
      <c r="M77" s="446"/>
      <c r="N77" s="446">
        <f t="shared" si="40"/>
        <v>0</v>
      </c>
      <c r="O77" s="446"/>
      <c r="P77" s="446">
        <f t="shared" si="40"/>
        <v>0</v>
      </c>
      <c r="Q77" s="446"/>
      <c r="R77" s="446">
        <f t="shared" si="40"/>
        <v>0</v>
      </c>
      <c r="S77" s="446"/>
      <c r="T77" s="413">
        <f t="shared" ref="T77:T83" si="41">SUM(B77:R77)</f>
        <v>0</v>
      </c>
      <c r="U77" s="414" t="e">
        <f>T77/$T$84</f>
        <v>#DIV/0!</v>
      </c>
    </row>
    <row r="78" spans="1:23" ht="12.75" customHeight="1" x14ac:dyDescent="0.2">
      <c r="A78" s="415" t="str">
        <f>A$6</f>
        <v>Attiecināmais valsts budžeta finansējums</v>
      </c>
      <c r="B78" s="446">
        <f>IF($W74=2,B84-B77,0)</f>
        <v>0</v>
      </c>
      <c r="C78" s="446"/>
      <c r="D78" s="446">
        <f t="shared" ref="D78:R78" si="42">IF($W74=2,D84-D77,0)</f>
        <v>0</v>
      </c>
      <c r="E78" s="446"/>
      <c r="F78" s="446">
        <f t="shared" si="42"/>
        <v>0</v>
      </c>
      <c r="G78" s="446"/>
      <c r="H78" s="446">
        <f t="shared" si="42"/>
        <v>0</v>
      </c>
      <c r="I78" s="446"/>
      <c r="J78" s="446">
        <f t="shared" si="42"/>
        <v>0</v>
      </c>
      <c r="K78" s="446"/>
      <c r="L78" s="446">
        <f t="shared" si="42"/>
        <v>0</v>
      </c>
      <c r="M78" s="446"/>
      <c r="N78" s="446">
        <f t="shared" si="42"/>
        <v>0</v>
      </c>
      <c r="O78" s="446"/>
      <c r="P78" s="446">
        <f t="shared" si="42"/>
        <v>0</v>
      </c>
      <c r="Q78" s="446"/>
      <c r="R78" s="446">
        <f t="shared" si="42"/>
        <v>0</v>
      </c>
      <c r="S78" s="446"/>
      <c r="T78" s="413">
        <f t="shared" si="41"/>
        <v>0</v>
      </c>
      <c r="U78" s="414" t="e">
        <f t="shared" ref="U78:U84" si="43">T78/$T$84</f>
        <v>#DIV/0!</v>
      </c>
    </row>
    <row r="79" spans="1:23" ht="12.75" customHeight="1" x14ac:dyDescent="0.2">
      <c r="A79" s="415" t="str">
        <f>A$7</f>
        <v>Valsts budžeta dotācija pašvaldībām</v>
      </c>
      <c r="B79" s="447">
        <f>IF($W74=1,(B77/0.85*0.15+B77)*0.15*'Dati par projektu'!$C$8,0)</f>
        <v>0</v>
      </c>
      <c r="C79" s="447"/>
      <c r="D79" s="447">
        <f>IF($W74=1,(D77/0.85*0.15+D77)*0.15*'Dati par projektu'!$C$8,0)</f>
        <v>0</v>
      </c>
      <c r="E79" s="447"/>
      <c r="F79" s="447">
        <f>IF($W74=1,(F77/0.85*0.15+F77)*0.15*'Dati par projektu'!$C$8,0)</f>
        <v>0</v>
      </c>
      <c r="G79" s="447"/>
      <c r="H79" s="447">
        <f>IF($W74=1,(H77/0.85*0.15+H77)*0.15*'Dati par projektu'!$C$8,0)</f>
        <v>0</v>
      </c>
      <c r="I79" s="447"/>
      <c r="J79" s="447">
        <f>IF($W74=1,(J77/0.85*0.15+J77)*0.15*'Dati par projektu'!$C$8,0)</f>
        <v>0</v>
      </c>
      <c r="K79" s="447"/>
      <c r="L79" s="447">
        <f>IF($W74=1,(L77/0.85*0.15+L77)*0.15*'Dati par projektu'!$C$8,0)</f>
        <v>0</v>
      </c>
      <c r="M79" s="447"/>
      <c r="N79" s="447">
        <f>IF($W74=1,(N77/0.85*0.15+N77)*0.15*'Dati par projektu'!$C$8,0)</f>
        <v>0</v>
      </c>
      <c r="O79" s="447"/>
      <c r="P79" s="447">
        <f>IF($W74=1,(P77/0.85*0.15+P77)*0.15*'Dati par projektu'!$C$8,0)</f>
        <v>0</v>
      </c>
      <c r="Q79" s="447"/>
      <c r="R79" s="447">
        <f>IF($W74=1,(R77/0.85*0.15+R77)*0.15*'Dati par projektu'!$C$8,0)</f>
        <v>0</v>
      </c>
      <c r="S79" s="447"/>
      <c r="T79" s="413">
        <f t="shared" si="41"/>
        <v>0</v>
      </c>
      <c r="U79" s="414" t="e">
        <f t="shared" si="43"/>
        <v>#DIV/0!</v>
      </c>
    </row>
    <row r="80" spans="1:23" ht="12.75" customHeight="1" x14ac:dyDescent="0.2">
      <c r="A80" s="415" t="str">
        <f>A$8</f>
        <v>Pašvaldības finansējums</v>
      </c>
      <c r="B80" s="447">
        <f>IF($W74=1,B84-B77-B79-B83,0)</f>
        <v>0</v>
      </c>
      <c r="C80" s="447"/>
      <c r="D80" s="447">
        <f t="shared" ref="D80:R80" si="44">IF($W74=1,D84-D77-D79-D83,0)</f>
        <v>0</v>
      </c>
      <c r="E80" s="447"/>
      <c r="F80" s="447">
        <f t="shared" si="44"/>
        <v>0</v>
      </c>
      <c r="G80" s="447"/>
      <c r="H80" s="447">
        <f t="shared" si="44"/>
        <v>0</v>
      </c>
      <c r="I80" s="447"/>
      <c r="J80" s="447">
        <f t="shared" si="44"/>
        <v>0</v>
      </c>
      <c r="K80" s="447"/>
      <c r="L80" s="447">
        <f t="shared" si="44"/>
        <v>0</v>
      </c>
      <c r="M80" s="447"/>
      <c r="N80" s="447">
        <f t="shared" si="44"/>
        <v>0</v>
      </c>
      <c r="O80" s="447"/>
      <c r="P80" s="447">
        <f t="shared" si="44"/>
        <v>0</v>
      </c>
      <c r="Q80" s="447"/>
      <c r="R80" s="447">
        <f t="shared" si="44"/>
        <v>0</v>
      </c>
      <c r="S80" s="447"/>
      <c r="T80" s="413">
        <f t="shared" si="41"/>
        <v>0</v>
      </c>
      <c r="U80" s="414" t="e">
        <f t="shared" si="43"/>
        <v>#DIV/0!</v>
      </c>
    </row>
    <row r="81" spans="1:23" s="3" customFormat="1" ht="12.75" customHeight="1" x14ac:dyDescent="0.2">
      <c r="A81" s="415" t="str">
        <f>A$9</f>
        <v>Cits publiskais finansējums</v>
      </c>
      <c r="B81" s="447"/>
      <c r="C81" s="447"/>
      <c r="D81" s="447"/>
      <c r="E81" s="447"/>
      <c r="F81" s="447"/>
      <c r="G81" s="447"/>
      <c r="H81" s="447"/>
      <c r="I81" s="447"/>
      <c r="J81" s="447"/>
      <c r="K81" s="447"/>
      <c r="L81" s="447"/>
      <c r="M81" s="447"/>
      <c r="N81" s="447"/>
      <c r="O81" s="447"/>
      <c r="P81" s="447"/>
      <c r="Q81" s="447"/>
      <c r="R81" s="447"/>
      <c r="S81" s="447"/>
      <c r="T81" s="413">
        <f t="shared" si="41"/>
        <v>0</v>
      </c>
      <c r="U81" s="414" t="e">
        <f t="shared" si="43"/>
        <v>#DIV/0!</v>
      </c>
    </row>
    <row r="82" spans="1:23" ht="12.75" customHeight="1" x14ac:dyDescent="0.2">
      <c r="A82" s="416" t="str">
        <f>A$10</f>
        <v>Publiskās attiecināmās izmaksas</v>
      </c>
      <c r="B82" s="314">
        <f>SUM(B77:B81)</f>
        <v>0</v>
      </c>
      <c r="C82" s="314"/>
      <c r="D82" s="314">
        <f t="shared" ref="D82:R82" si="45">SUM(D77:D81)</f>
        <v>0</v>
      </c>
      <c r="E82" s="314"/>
      <c r="F82" s="314">
        <f t="shared" si="45"/>
        <v>0</v>
      </c>
      <c r="G82" s="314"/>
      <c r="H82" s="314">
        <f t="shared" si="45"/>
        <v>0</v>
      </c>
      <c r="I82" s="314"/>
      <c r="J82" s="314">
        <f t="shared" si="45"/>
        <v>0</v>
      </c>
      <c r="K82" s="314"/>
      <c r="L82" s="314">
        <f t="shared" si="45"/>
        <v>0</v>
      </c>
      <c r="M82" s="314"/>
      <c r="N82" s="314">
        <f t="shared" si="45"/>
        <v>0</v>
      </c>
      <c r="O82" s="314"/>
      <c r="P82" s="314">
        <f t="shared" si="45"/>
        <v>0</v>
      </c>
      <c r="Q82" s="314"/>
      <c r="R82" s="314">
        <f t="shared" si="45"/>
        <v>0</v>
      </c>
      <c r="S82" s="314"/>
      <c r="T82" s="417">
        <f t="shared" si="41"/>
        <v>0</v>
      </c>
      <c r="U82" s="414" t="e">
        <f t="shared" si="43"/>
        <v>#DIV/0!</v>
      </c>
    </row>
    <row r="83" spans="1:23" ht="12.75" customHeight="1" x14ac:dyDescent="0.2">
      <c r="A83" s="415" t="str">
        <f>A$11</f>
        <v>Privātās attiecināmās izmaksas</v>
      </c>
      <c r="B83" s="447">
        <f>IF($W74=3,B84-B82,0)</f>
        <v>0</v>
      </c>
      <c r="C83" s="447"/>
      <c r="D83" s="447">
        <f t="shared" ref="D83" si="46">IF($W74=3,D84-D82,0)</f>
        <v>0</v>
      </c>
      <c r="E83" s="447"/>
      <c r="F83" s="447">
        <f t="shared" ref="F83" si="47">IF($W74=3,F84-F82,0)</f>
        <v>0</v>
      </c>
      <c r="G83" s="447"/>
      <c r="H83" s="447">
        <f t="shared" ref="H83" si="48">IF($W74=3,H84-H82,0)</f>
        <v>0</v>
      </c>
      <c r="I83" s="447"/>
      <c r="J83" s="447">
        <f t="shared" ref="J83" si="49">IF($W74=3,J84-J82,0)</f>
        <v>0</v>
      </c>
      <c r="K83" s="447"/>
      <c r="L83" s="447">
        <f t="shared" ref="L83" si="50">IF($W74=3,L84-L82,0)</f>
        <v>0</v>
      </c>
      <c r="M83" s="447"/>
      <c r="N83" s="447">
        <f t="shared" ref="N83" si="51">IF($W74=3,N84-N82,0)</f>
        <v>0</v>
      </c>
      <c r="O83" s="447"/>
      <c r="P83" s="447">
        <f t="shared" ref="P83" si="52">IF($W74=3,P84-P82,0)</f>
        <v>0</v>
      </c>
      <c r="Q83" s="447"/>
      <c r="R83" s="447">
        <f t="shared" ref="R83" si="53">IF($W74=3,R84-R82,0)</f>
        <v>0</v>
      </c>
      <c r="S83" s="447"/>
      <c r="T83" s="413">
        <f t="shared" si="41"/>
        <v>0</v>
      </c>
      <c r="U83" s="414" t="e">
        <f t="shared" si="43"/>
        <v>#DIV/0!</v>
      </c>
    </row>
    <row r="84" spans="1:23" ht="12.75" customHeight="1" x14ac:dyDescent="0.2">
      <c r="A84" s="416" t="str">
        <f>A$12</f>
        <v>Kopējās attiecināmās izmaksas</v>
      </c>
      <c r="B84" s="314">
        <f>IF(B23=2,'1.1.C. Iesniedzējs'!H24,'1.1.C. Iesniedzējs'!H24*B23)</f>
        <v>0</v>
      </c>
      <c r="C84" s="314"/>
      <c r="D84" s="314">
        <f>IF(D23=2,'1.1.C. Iesniedzējs'!J24+'1.1.C. Iesniedzējs'!H24,'1.1.C. Iesniedzējs'!J24*D23)</f>
        <v>0</v>
      </c>
      <c r="E84" s="314"/>
      <c r="F84" s="314">
        <f>IF(F23=2,'1.1.C. Iesniedzējs'!L24+'1.1.C. Iesniedzējs'!J24+'1.1.C. Iesniedzējs'!H24,'1.1.C. Iesniedzējs'!L24*F23)</f>
        <v>0</v>
      </c>
      <c r="G84" s="314"/>
      <c r="H84" s="314">
        <f>IF(H23=2,'1.1.C. Iesniedzējs'!N24+'1.1.C. Iesniedzējs'!L24+'1.1.C. Iesniedzējs'!J24+'1.1.C. Iesniedzējs'!H24,'1.1.C. Iesniedzējs'!N24*H23)</f>
        <v>0</v>
      </c>
      <c r="I84" s="314"/>
      <c r="J84" s="314">
        <f>IF(J23=2,'1.1.C. Iesniedzējs'!P24,'1.1.C. Iesniedzējs'!P24*J23)</f>
        <v>0</v>
      </c>
      <c r="K84" s="314"/>
      <c r="L84" s="314">
        <f>IF(L23=2,'1.1.C. Iesniedzējs'!R24,'1.1.C. Iesniedzējs'!R24*L23)</f>
        <v>0</v>
      </c>
      <c r="M84" s="314"/>
      <c r="N84" s="314">
        <f>IF(N23=2,'1.1.C. Iesniedzējs'!T24,'1.1.C. Iesniedzējs'!T24*N23)</f>
        <v>0</v>
      </c>
      <c r="O84" s="314"/>
      <c r="P84" s="314">
        <f>IF(P23=2,'1.1.C. Iesniedzējs'!V24,'1.1.C. Iesniedzējs'!V24*P23)</f>
        <v>0</v>
      </c>
      <c r="Q84" s="314"/>
      <c r="R84" s="314">
        <f>IF(R23=2,'1.1.C. Iesniedzējs'!X24,'1.1.C. Iesniedzējs'!X24*R23)</f>
        <v>0</v>
      </c>
      <c r="S84" s="314"/>
      <c r="T84" s="417">
        <f>SUM(B84:R84)</f>
        <v>0</v>
      </c>
      <c r="U84" s="414" t="e">
        <f t="shared" si="43"/>
        <v>#DIV/0!</v>
      </c>
    </row>
    <row r="85" spans="1:23" ht="12.75" customHeight="1" x14ac:dyDescent="0.2">
      <c r="A85" s="415" t="str">
        <f>A$13</f>
        <v>Publiskās neattiecināmās izmaksas</v>
      </c>
      <c r="B85" s="447">
        <f>IF($W74=1,IF(B23=2,'1.1.C. Iesniedzējs'!I24,'1.1.C. Iesniedzējs'!I24*B23),0)</f>
        <v>0</v>
      </c>
      <c r="C85" s="447"/>
      <c r="D85" s="447">
        <f>IF($W74=1,IF(D23=2,'1.1.C. Iesniedzējs'!K24+'1.1.C. Iesniedzējs'!I24,'1.1.C. Iesniedzējs'!K24*D23),0)</f>
        <v>0</v>
      </c>
      <c r="E85" s="447"/>
      <c r="F85" s="447">
        <f>IF($W74=1,IF(F23=2,'1.1.C. Iesniedzējs'!M24+'1.1.C. Iesniedzējs'!K24+'1.1.C. Iesniedzējs'!I24,'1.1.C. Iesniedzējs'!M24*F23),0)</f>
        <v>0</v>
      </c>
      <c r="G85" s="447"/>
      <c r="H85" s="447">
        <f>IF($W74=1,IF(H23=2,'1.1.C. Iesniedzējs'!O24+'1.1.C. Iesniedzējs'!M24+'1.1.C. Iesniedzējs'!K24+'1.1.C. Iesniedzējs'!I24,'1.1.C. Iesniedzējs'!O24*H23),0)</f>
        <v>0</v>
      </c>
      <c r="I85" s="447"/>
      <c r="J85" s="447">
        <f>IF($W74=1,IF(J23=2,'1.1.C. Iesniedzējs'!Q24,'1.1.C. Iesniedzējs'!Q24*J23),0)</f>
        <v>0</v>
      </c>
      <c r="K85" s="447"/>
      <c r="L85" s="447">
        <f>IF($W74=1,IF(L23=2,'1.1.C. Iesniedzējs'!S24,'1.1.C. Iesniedzējs'!S24*L23),0)</f>
        <v>0</v>
      </c>
      <c r="M85" s="447"/>
      <c r="N85" s="447">
        <f>IF($W74=1,IF(N23=2,'1.1.C. Iesniedzējs'!U24,'1.1.C. Iesniedzējs'!U24*N23),0)</f>
        <v>0</v>
      </c>
      <c r="O85" s="447"/>
      <c r="P85" s="447">
        <f>IF($W74=1,IF(P23=2,'1.1.C. Iesniedzējs'!W24,'1.1.C. Iesniedzējs'!W24*P23),0)</f>
        <v>0</v>
      </c>
      <c r="Q85" s="447"/>
      <c r="R85" s="447">
        <f>IF($W74=1,IF(R23=2,'1.1.C. Iesniedzējs'!Y24,'1.1.C. Iesniedzējs'!Y24*R23),0)</f>
        <v>0</v>
      </c>
      <c r="S85" s="447"/>
      <c r="T85" s="413">
        <f t="shared" ref="T85:T87" si="54">SUM(B85:R85)</f>
        <v>0</v>
      </c>
      <c r="U85" s="448" t="s">
        <v>310</v>
      </c>
    </row>
    <row r="86" spans="1:23" ht="12.75" customHeight="1" x14ac:dyDescent="0.2">
      <c r="A86" s="415" t="str">
        <f>A$14</f>
        <v>Privātās neattiecināmās izmaksas</v>
      </c>
      <c r="B86" s="447">
        <f>IF($W74=3,'1.1.C. Iesniedzējs'!I24,0)</f>
        <v>0</v>
      </c>
      <c r="C86" s="447"/>
      <c r="D86" s="447">
        <f>IF($W74=3,'1.1.C. Iesniedzējs'!K24,0)</f>
        <v>0</v>
      </c>
      <c r="E86" s="447"/>
      <c r="F86" s="447">
        <f>IF($W74=3,'1.1.C. Iesniedzējs'!M24,0)</f>
        <v>0</v>
      </c>
      <c r="G86" s="447"/>
      <c r="H86" s="447">
        <f>IF($W74=3,'1.1.C. Iesniedzējs'!O24,0)</f>
        <v>0</v>
      </c>
      <c r="I86" s="447"/>
      <c r="J86" s="447">
        <f>IF($W74=3,'1.1.C. Iesniedzējs'!Q24,0)</f>
        <v>0</v>
      </c>
      <c r="K86" s="447"/>
      <c r="L86" s="447">
        <f>IF($W74=3,'1.1.C. Iesniedzējs'!S24,0)</f>
        <v>0</v>
      </c>
      <c r="M86" s="447"/>
      <c r="N86" s="447">
        <f>IF($W74=3,'1.1.C. Iesniedzējs'!U24,0)</f>
        <v>0</v>
      </c>
      <c r="O86" s="447"/>
      <c r="P86" s="447">
        <f>IF($W74=3,'1.1.C. Iesniedzējs'!W24,0)</f>
        <v>0</v>
      </c>
      <c r="Q86" s="447"/>
      <c r="R86" s="447">
        <f>IF($W74=3,'1.1.C. Iesniedzējs'!Y24,0)</f>
        <v>0</v>
      </c>
      <c r="S86" s="447"/>
      <c r="T86" s="413">
        <f t="shared" si="54"/>
        <v>0</v>
      </c>
      <c r="U86" s="448" t="s">
        <v>310</v>
      </c>
    </row>
    <row r="87" spans="1:23" ht="12.75" customHeight="1" x14ac:dyDescent="0.2">
      <c r="A87" s="416" t="str">
        <f>A$15</f>
        <v>Neattiecināmās izmaksas kopā</v>
      </c>
      <c r="B87" s="314">
        <f>SUM(B85:B86)</f>
        <v>0</v>
      </c>
      <c r="C87" s="314"/>
      <c r="D87" s="314">
        <f t="shared" ref="D87" si="55">SUM(D85:D86)</f>
        <v>0</v>
      </c>
      <c r="E87" s="314"/>
      <c r="F87" s="314">
        <f t="shared" ref="F87" si="56">SUM(F85:F86)</f>
        <v>0</v>
      </c>
      <c r="G87" s="314"/>
      <c r="H87" s="314">
        <f t="shared" ref="H87" si="57">SUM(H85:H86)</f>
        <v>0</v>
      </c>
      <c r="I87" s="314"/>
      <c r="J87" s="314">
        <f t="shared" ref="J87" si="58">SUM(J85:J86)</f>
        <v>0</v>
      </c>
      <c r="K87" s="314"/>
      <c r="L87" s="314">
        <f t="shared" ref="L87" si="59">SUM(L85:L86)</f>
        <v>0</v>
      </c>
      <c r="M87" s="314"/>
      <c r="N87" s="314">
        <f t="shared" ref="N87" si="60">SUM(N85:N86)</f>
        <v>0</v>
      </c>
      <c r="O87" s="314"/>
      <c r="P87" s="314">
        <f t="shared" ref="P87" si="61">SUM(P85:P86)</f>
        <v>0</v>
      </c>
      <c r="Q87" s="314"/>
      <c r="R87" s="314">
        <f t="shared" ref="R87" si="62">SUM(R85:R86)</f>
        <v>0</v>
      </c>
      <c r="S87" s="314"/>
      <c r="T87" s="417">
        <f t="shared" si="54"/>
        <v>0</v>
      </c>
      <c r="U87" s="448" t="s">
        <v>310</v>
      </c>
    </row>
    <row r="88" spans="1:23" ht="12.75" customHeight="1" x14ac:dyDescent="0.25">
      <c r="A88" s="421" t="str">
        <f>A$16</f>
        <v>Kopējās izmaksas</v>
      </c>
      <c r="B88" s="422">
        <f>B84+B87</f>
        <v>0</v>
      </c>
      <c r="C88" s="422"/>
      <c r="D88" s="422">
        <f t="shared" ref="D88:R88" si="63">D83+D87</f>
        <v>0</v>
      </c>
      <c r="E88" s="422"/>
      <c r="F88" s="422">
        <f t="shared" si="63"/>
        <v>0</v>
      </c>
      <c r="G88" s="422"/>
      <c r="H88" s="422">
        <f t="shared" si="63"/>
        <v>0</v>
      </c>
      <c r="I88" s="422"/>
      <c r="J88" s="422">
        <f t="shared" si="63"/>
        <v>0</v>
      </c>
      <c r="K88" s="422"/>
      <c r="L88" s="422">
        <f t="shared" si="63"/>
        <v>0</v>
      </c>
      <c r="M88" s="422"/>
      <c r="N88" s="422">
        <f t="shared" si="63"/>
        <v>0</v>
      </c>
      <c r="O88" s="422"/>
      <c r="P88" s="422">
        <f t="shared" si="63"/>
        <v>0</v>
      </c>
      <c r="Q88" s="422"/>
      <c r="R88" s="422">
        <f t="shared" si="63"/>
        <v>0</v>
      </c>
      <c r="S88" s="422"/>
      <c r="T88" s="417">
        <f>SUM(B88:R88)</f>
        <v>0</v>
      </c>
      <c r="U88" s="448" t="s">
        <v>310</v>
      </c>
    </row>
    <row r="89" spans="1:23" ht="12.75" customHeight="1" x14ac:dyDescent="0.25">
      <c r="A89" s="435"/>
      <c r="B89" s="435"/>
      <c r="C89" s="435"/>
      <c r="D89" s="435"/>
      <c r="E89" s="435"/>
      <c r="F89" s="435"/>
      <c r="G89" s="435"/>
      <c r="H89" s="435"/>
      <c r="I89" s="435"/>
      <c r="J89" s="435"/>
      <c r="K89" s="435"/>
      <c r="L89" s="435"/>
      <c r="M89" s="435"/>
      <c r="N89" s="435"/>
      <c r="O89" s="435"/>
      <c r="P89" s="435"/>
      <c r="Q89" s="435"/>
      <c r="R89" s="435"/>
      <c r="S89" s="435"/>
      <c r="T89" s="435"/>
      <c r="U89" s="435"/>
    </row>
    <row r="90" spans="1:23" ht="24" customHeight="1" x14ac:dyDescent="0.2">
      <c r="A90" s="450" t="s">
        <v>322</v>
      </c>
      <c r="B90" s="438">
        <f>'1.2.1.A. Partneris-1'!C3</f>
        <v>0</v>
      </c>
      <c r="C90" s="439"/>
      <c r="D90" s="439"/>
      <c r="E90" s="439"/>
      <c r="F90" s="438">
        <f>'1.2.1.A. Partneris-1'!H3</f>
        <v>0</v>
      </c>
      <c r="G90" s="439"/>
      <c r="H90" s="440"/>
      <c r="I90" s="439"/>
      <c r="J90" s="440" t="s">
        <v>317</v>
      </c>
      <c r="K90" s="439"/>
      <c r="L90" s="442">
        <f>'1.2.1.A. Partneris-1'!C24</f>
        <v>0.85</v>
      </c>
      <c r="M90" s="439"/>
      <c r="N90" s="443" t="s">
        <v>323</v>
      </c>
      <c r="O90" s="439"/>
      <c r="P90" s="440"/>
      <c r="Q90" s="439"/>
      <c r="R90" s="440"/>
      <c r="S90" s="439"/>
      <c r="T90" s="440"/>
      <c r="U90" s="440"/>
      <c r="W90" s="4">
        <f>IF(F90=Dati!$J$3,1,IF(F90=Dati!$J$4,2,IF(F90=Dati!$J$5,3,0)))</f>
        <v>2</v>
      </c>
    </row>
    <row r="91" spans="1:23" x14ac:dyDescent="0.2">
      <c r="A91" s="409" t="s">
        <v>302</v>
      </c>
      <c r="B91" s="410">
        <f>B$3</f>
        <v>2024</v>
      </c>
      <c r="C91" s="410"/>
      <c r="D91" s="410">
        <f>D$3</f>
        <v>2025</v>
      </c>
      <c r="E91" s="410"/>
      <c r="F91" s="410">
        <f>F$3</f>
        <v>2026</v>
      </c>
      <c r="G91" s="410"/>
      <c r="H91" s="410">
        <f>H$3</f>
        <v>2027</v>
      </c>
      <c r="I91" s="410"/>
      <c r="J91" s="410" t="str">
        <f>J$3</f>
        <v>X</v>
      </c>
      <c r="K91" s="410"/>
      <c r="L91" s="410" t="str">
        <f>L$3</f>
        <v>X</v>
      </c>
      <c r="M91" s="410"/>
      <c r="N91" s="410" t="str">
        <f>N$3</f>
        <v>X</v>
      </c>
      <c r="O91" s="410"/>
      <c r="P91" s="410" t="str">
        <f>P$3</f>
        <v>X</v>
      </c>
      <c r="Q91" s="410"/>
      <c r="R91" s="410" t="str">
        <f>R$3</f>
        <v>X</v>
      </c>
      <c r="S91" s="410"/>
      <c r="T91" s="410"/>
      <c r="U91" s="410"/>
    </row>
    <row r="92" spans="1:23" x14ac:dyDescent="0.2">
      <c r="A92" s="444"/>
      <c r="B92" s="411" t="s">
        <v>303</v>
      </c>
      <c r="C92" s="411"/>
      <c r="D92" s="411" t="s">
        <v>303</v>
      </c>
      <c r="E92" s="411"/>
      <c r="F92" s="411" t="s">
        <v>303</v>
      </c>
      <c r="G92" s="411"/>
      <c r="H92" s="411" t="s">
        <v>303</v>
      </c>
      <c r="I92" s="411"/>
      <c r="J92" s="411" t="s">
        <v>303</v>
      </c>
      <c r="K92" s="411"/>
      <c r="L92" s="411" t="s">
        <v>303</v>
      </c>
      <c r="M92" s="411"/>
      <c r="N92" s="411" t="s">
        <v>303</v>
      </c>
      <c r="O92" s="411"/>
      <c r="P92" s="411" t="s">
        <v>303</v>
      </c>
      <c r="Q92" s="411"/>
      <c r="R92" s="411" t="s">
        <v>303</v>
      </c>
      <c r="S92" s="411"/>
      <c r="T92" s="411" t="s">
        <v>184</v>
      </c>
      <c r="U92" s="411" t="s">
        <v>128</v>
      </c>
    </row>
    <row r="93" spans="1:23" ht="12.75" customHeight="1" x14ac:dyDescent="0.2">
      <c r="A93" s="445" t="str">
        <f>A$5</f>
        <v>Eiropas Reģionālās attīstības fonds</v>
      </c>
      <c r="B93" s="446">
        <f>B100*$L$90</f>
        <v>0</v>
      </c>
      <c r="C93" s="446"/>
      <c r="D93" s="446">
        <f t="shared" ref="D93:R93" si="64">D100*$L$90</f>
        <v>0</v>
      </c>
      <c r="E93" s="446"/>
      <c r="F93" s="446">
        <f t="shared" si="64"/>
        <v>0</v>
      </c>
      <c r="G93" s="446"/>
      <c r="H93" s="446">
        <f t="shared" si="64"/>
        <v>0</v>
      </c>
      <c r="I93" s="446"/>
      <c r="J93" s="446">
        <f t="shared" si="64"/>
        <v>0</v>
      </c>
      <c r="K93" s="446"/>
      <c r="L93" s="446">
        <f t="shared" si="64"/>
        <v>0</v>
      </c>
      <c r="M93" s="446"/>
      <c r="N93" s="446">
        <f t="shared" si="64"/>
        <v>0</v>
      </c>
      <c r="O93" s="446"/>
      <c r="P93" s="446">
        <f t="shared" si="64"/>
        <v>0</v>
      </c>
      <c r="Q93" s="446"/>
      <c r="R93" s="446">
        <f t="shared" si="64"/>
        <v>0</v>
      </c>
      <c r="S93" s="446"/>
      <c r="T93" s="413">
        <f t="shared" ref="T93:T100" si="65">SUM(B93:R93)</f>
        <v>0</v>
      </c>
      <c r="U93" s="414" t="e">
        <f>T93/$T$100</f>
        <v>#DIV/0!</v>
      </c>
    </row>
    <row r="94" spans="1:23" ht="12.75" customHeight="1" x14ac:dyDescent="0.2">
      <c r="A94" s="415" t="str">
        <f>A$6</f>
        <v>Attiecināmais valsts budžeta finansējums</v>
      </c>
      <c r="B94" s="446">
        <f>IF($W90=2,B100-B93,0)</f>
        <v>0</v>
      </c>
      <c r="C94" s="446"/>
      <c r="D94" s="446">
        <f t="shared" ref="D94:R94" si="66">IF($W90=2,D100-D93,0)</f>
        <v>0</v>
      </c>
      <c r="E94" s="446"/>
      <c r="F94" s="446">
        <f t="shared" si="66"/>
        <v>0</v>
      </c>
      <c r="G94" s="446"/>
      <c r="H94" s="446">
        <f t="shared" si="66"/>
        <v>0</v>
      </c>
      <c r="I94" s="446"/>
      <c r="J94" s="446">
        <f t="shared" si="66"/>
        <v>0</v>
      </c>
      <c r="K94" s="446"/>
      <c r="L94" s="446">
        <f t="shared" si="66"/>
        <v>0</v>
      </c>
      <c r="M94" s="446"/>
      <c r="N94" s="446">
        <f t="shared" si="66"/>
        <v>0</v>
      </c>
      <c r="O94" s="446"/>
      <c r="P94" s="446">
        <f t="shared" si="66"/>
        <v>0</v>
      </c>
      <c r="Q94" s="446"/>
      <c r="R94" s="446">
        <f t="shared" si="66"/>
        <v>0</v>
      </c>
      <c r="S94" s="446"/>
      <c r="T94" s="413">
        <f t="shared" si="65"/>
        <v>0</v>
      </c>
      <c r="U94" s="414" t="e">
        <f t="shared" ref="U94:U100" si="67">T94/$T$100</f>
        <v>#DIV/0!</v>
      </c>
    </row>
    <row r="95" spans="1:23" ht="12.75" customHeight="1" x14ac:dyDescent="0.2">
      <c r="A95" s="415" t="str">
        <f>A$7</f>
        <v>Valsts budžeta dotācija pašvaldībām</v>
      </c>
      <c r="B95" s="447">
        <f>IF($W90=1,(B93/0.85*0.15+B93)*0.15*'1.2.1.A. Partneris-1'!$O$3,0)</f>
        <v>0</v>
      </c>
      <c r="C95" s="447"/>
      <c r="D95" s="447">
        <f>IF($W90=1,(D93/0.85*0.15+D93)*0.15*'1.2.1.A. Partneris-1'!$O$3,0)</f>
        <v>0</v>
      </c>
      <c r="E95" s="447"/>
      <c r="F95" s="447">
        <f>IF($W90=1,(F93/0.85*0.15+F93)*0.15*'1.2.1.A. Partneris-1'!$O$3,0)</f>
        <v>0</v>
      </c>
      <c r="G95" s="447"/>
      <c r="H95" s="447">
        <f>IF($W90=1,(H93/0.85*0.15+H93)*0.15*'1.2.1.A. Partneris-1'!$O$3,0)</f>
        <v>0</v>
      </c>
      <c r="I95" s="447"/>
      <c r="J95" s="447">
        <f>IF($W90=1,(J93/0.85*0.15+J93)*0.15*'1.2.1.A. Partneris-1'!$O$3,0)</f>
        <v>0</v>
      </c>
      <c r="K95" s="447"/>
      <c r="L95" s="447">
        <f>IF($W90=1,(L93/0.85*0.15+L93)*0.15*'1.2.1.A. Partneris-1'!$O$3,0)</f>
        <v>0</v>
      </c>
      <c r="M95" s="447"/>
      <c r="N95" s="447">
        <f>IF($W90=1,(N93/0.85*0.15+N93)*0.15*'1.2.1.A. Partneris-1'!$O$3,0)</f>
        <v>0</v>
      </c>
      <c r="O95" s="447"/>
      <c r="P95" s="447">
        <f>IF($W90=1,(P93/0.85*0.15+P93)*0.15*'1.2.1.A. Partneris-1'!$O$3,0)</f>
        <v>0</v>
      </c>
      <c r="Q95" s="447"/>
      <c r="R95" s="447">
        <f>IF($W90=1,(R93/0.85*0.15+R93)*0.15*'1.2.1.A. Partneris-1'!$O$3,0)</f>
        <v>0</v>
      </c>
      <c r="S95" s="447"/>
      <c r="T95" s="413">
        <f t="shared" si="65"/>
        <v>0</v>
      </c>
      <c r="U95" s="414" t="e">
        <f t="shared" si="67"/>
        <v>#DIV/0!</v>
      </c>
    </row>
    <row r="96" spans="1:23" ht="12.75" customHeight="1" x14ac:dyDescent="0.2">
      <c r="A96" s="415" t="str">
        <f>A$8</f>
        <v>Pašvaldības finansējums</v>
      </c>
      <c r="B96" s="447">
        <f>IF($W90=1,B100-B93-B95,0)</f>
        <v>0</v>
      </c>
      <c r="C96" s="447"/>
      <c r="D96" s="447">
        <f t="shared" ref="D96:R96" si="68">IF($W90=1,D100-D93-D95,0)</f>
        <v>0</v>
      </c>
      <c r="E96" s="447"/>
      <c r="F96" s="447">
        <f t="shared" si="68"/>
        <v>0</v>
      </c>
      <c r="G96" s="447"/>
      <c r="H96" s="447">
        <f t="shared" si="68"/>
        <v>0</v>
      </c>
      <c r="I96" s="447"/>
      <c r="J96" s="447">
        <f t="shared" si="68"/>
        <v>0</v>
      </c>
      <c r="K96" s="447"/>
      <c r="L96" s="447">
        <f t="shared" si="68"/>
        <v>0</v>
      </c>
      <c r="M96" s="447"/>
      <c r="N96" s="447">
        <f t="shared" si="68"/>
        <v>0</v>
      </c>
      <c r="O96" s="447"/>
      <c r="P96" s="447">
        <f t="shared" si="68"/>
        <v>0</v>
      </c>
      <c r="Q96" s="447"/>
      <c r="R96" s="447">
        <f t="shared" si="68"/>
        <v>0</v>
      </c>
      <c r="S96" s="447"/>
      <c r="T96" s="413">
        <f t="shared" si="65"/>
        <v>0</v>
      </c>
      <c r="U96" s="414" t="e">
        <f t="shared" si="67"/>
        <v>#DIV/0!</v>
      </c>
    </row>
    <row r="97" spans="1:23" s="3" customFormat="1" ht="12.75" customHeight="1" x14ac:dyDescent="0.2">
      <c r="A97" s="415" t="str">
        <f>A$9</f>
        <v>Cits publiskais finansējums</v>
      </c>
      <c r="B97" s="447"/>
      <c r="C97" s="447"/>
      <c r="D97" s="447"/>
      <c r="E97" s="447"/>
      <c r="F97" s="447"/>
      <c r="G97" s="447"/>
      <c r="H97" s="447"/>
      <c r="I97" s="447"/>
      <c r="J97" s="447"/>
      <c r="K97" s="447"/>
      <c r="L97" s="447"/>
      <c r="M97" s="447"/>
      <c r="N97" s="447"/>
      <c r="O97" s="447"/>
      <c r="P97" s="447"/>
      <c r="Q97" s="447"/>
      <c r="R97" s="447"/>
      <c r="S97" s="447"/>
      <c r="T97" s="413">
        <f t="shared" si="65"/>
        <v>0</v>
      </c>
      <c r="U97" s="414" t="e">
        <f t="shared" si="67"/>
        <v>#DIV/0!</v>
      </c>
    </row>
    <row r="98" spans="1:23" ht="12.75" customHeight="1" x14ac:dyDescent="0.2">
      <c r="A98" s="416" t="str">
        <f>A$10</f>
        <v>Publiskās attiecināmās izmaksas</v>
      </c>
      <c r="B98" s="314">
        <f>SUM(B93:B97)</f>
        <v>0</v>
      </c>
      <c r="C98" s="314"/>
      <c r="D98" s="314">
        <f t="shared" ref="D98:R98" si="69">SUM(D93:D97)</f>
        <v>0</v>
      </c>
      <c r="E98" s="314"/>
      <c r="F98" s="314">
        <f t="shared" si="69"/>
        <v>0</v>
      </c>
      <c r="G98" s="314"/>
      <c r="H98" s="314">
        <f t="shared" si="69"/>
        <v>0</v>
      </c>
      <c r="I98" s="314"/>
      <c r="J98" s="314">
        <f t="shared" si="69"/>
        <v>0</v>
      </c>
      <c r="K98" s="314"/>
      <c r="L98" s="314">
        <f t="shared" si="69"/>
        <v>0</v>
      </c>
      <c r="M98" s="314"/>
      <c r="N98" s="314">
        <f t="shared" si="69"/>
        <v>0</v>
      </c>
      <c r="O98" s="314"/>
      <c r="P98" s="314">
        <f t="shared" si="69"/>
        <v>0</v>
      </c>
      <c r="Q98" s="314"/>
      <c r="R98" s="314">
        <f t="shared" si="69"/>
        <v>0</v>
      </c>
      <c r="S98" s="314"/>
      <c r="T98" s="417">
        <f t="shared" si="65"/>
        <v>0</v>
      </c>
      <c r="U98" s="414" t="e">
        <f t="shared" si="67"/>
        <v>#DIV/0!</v>
      </c>
    </row>
    <row r="99" spans="1:23" ht="12.75" customHeight="1" x14ac:dyDescent="0.2">
      <c r="A99" s="415" t="str">
        <f>A$11</f>
        <v>Privātās attiecināmās izmaksas</v>
      </c>
      <c r="B99" s="447"/>
      <c r="C99" s="447"/>
      <c r="D99" s="447"/>
      <c r="E99" s="447"/>
      <c r="F99" s="447"/>
      <c r="G99" s="447"/>
      <c r="H99" s="447"/>
      <c r="I99" s="447"/>
      <c r="J99" s="447"/>
      <c r="K99" s="447"/>
      <c r="L99" s="447"/>
      <c r="M99" s="447"/>
      <c r="N99" s="447"/>
      <c r="O99" s="447"/>
      <c r="P99" s="447"/>
      <c r="Q99" s="447"/>
      <c r="R99" s="447"/>
      <c r="S99" s="447"/>
      <c r="T99" s="413">
        <f t="shared" si="65"/>
        <v>0</v>
      </c>
      <c r="U99" s="414" t="e">
        <f t="shared" si="67"/>
        <v>#DIV/0!</v>
      </c>
    </row>
    <row r="100" spans="1:23" ht="12.75" customHeight="1" x14ac:dyDescent="0.2">
      <c r="A100" s="416" t="str">
        <f>A$12</f>
        <v>Kopējās attiecināmās izmaksas</v>
      </c>
      <c r="B100" s="314">
        <f>IF(B23=2,'1.2.1.A. Partneris-1'!H24,'1.2.1.A. Partneris-1'!H24*B23)</f>
        <v>0</v>
      </c>
      <c r="C100" s="314"/>
      <c r="D100" s="314">
        <f>IF(D23=2,'1.2.1.A. Partneris-1'!J24+'1.2.1.A. Partneris-1'!H24,'1.2.1.A. Partneris-1'!J24*D23)</f>
        <v>0</v>
      </c>
      <c r="E100" s="314"/>
      <c r="F100" s="314">
        <f>IF(F23=2,'1.2.1.A. Partneris-1'!L24+'1.2.1.A. Partneris-1'!J24+'1.2.1.A. Partneris-1'!H24,'1.2.1.A. Partneris-1'!L24*F23)</f>
        <v>0</v>
      </c>
      <c r="G100" s="314"/>
      <c r="H100" s="314">
        <f>IF(H23=2,'1.2.1.A. Partneris-1'!N24+'1.2.1.A. Partneris-1'!L24+'1.2.1.A. Partneris-1'!J24+'1.2.1.A. Partneris-1'!H24,'1.2.1.A. Partneris-1'!N24*H23)</f>
        <v>0</v>
      </c>
      <c r="I100" s="314"/>
      <c r="J100" s="314">
        <f>IF(J23=2,'1.2.1.A. Partneris-1'!P24,'1.2.1.A. Partneris-1'!P24*J23)</f>
        <v>0</v>
      </c>
      <c r="K100" s="314"/>
      <c r="L100" s="314">
        <f>IF(L23=2,'1.2.1.A. Partneris-1'!R24,'1.2.1.A. Partneris-1'!R24*L23)</f>
        <v>0</v>
      </c>
      <c r="M100" s="314"/>
      <c r="N100" s="314">
        <f>IF(N23=2,'1.2.1.A. Partneris-1'!T24,'1.2.1.A. Partneris-1'!T24*N23)</f>
        <v>0</v>
      </c>
      <c r="O100" s="314"/>
      <c r="P100" s="314">
        <f>IF(P23=2,'1.2.1.A. Partneris-1'!V24,'1.2.1.A. Partneris-1'!V24*P23)</f>
        <v>0</v>
      </c>
      <c r="Q100" s="314"/>
      <c r="R100" s="314">
        <f>IF(R23=2,'1.2.1.A. Partneris-1'!X24,'1.2.1.A. Partneris-1'!X24*R23)</f>
        <v>0</v>
      </c>
      <c r="S100" s="314"/>
      <c r="T100" s="417">
        <f t="shared" si="65"/>
        <v>0</v>
      </c>
      <c r="U100" s="414" t="e">
        <f t="shared" si="67"/>
        <v>#DIV/0!</v>
      </c>
    </row>
    <row r="101" spans="1:23" ht="12.75" customHeight="1" x14ac:dyDescent="0.2">
      <c r="A101" s="415" t="str">
        <f>A$13</f>
        <v>Publiskās neattiecināmās izmaksas</v>
      </c>
      <c r="B101" s="447">
        <f>IF(B23=2,'1.2.1.A. Partneris-1'!I24,'1.2.1.A. Partneris-1'!I24*B23)</f>
        <v>0</v>
      </c>
      <c r="C101" s="447"/>
      <c r="D101" s="447">
        <f>IF(D23=2,'1.2.1.A. Partneris-1'!K24+'1.2.1.A. Partneris-1'!I24,'1.2.1.A. Partneris-1'!K24*D23)</f>
        <v>0</v>
      </c>
      <c r="E101" s="447"/>
      <c r="F101" s="447">
        <f>IF(F23=2,'1.2.1.A. Partneris-1'!M24+'1.2.1.A. Partneris-1'!K24+'1.2.1.A. Partneris-1'!I24,'1.2.1.A. Partneris-1'!M24*F23)</f>
        <v>0</v>
      </c>
      <c r="G101" s="447"/>
      <c r="H101" s="447">
        <f>IF(H23=2,'1.2.1.A. Partneris-1'!O24+'1.2.1.A. Partneris-1'!M24+'1.2.1.A. Partneris-1'!K24+'1.2.1.A. Partneris-1'!I24,'1.2.1.A. Partneris-1'!O24*H23)</f>
        <v>0</v>
      </c>
      <c r="I101" s="447"/>
      <c r="J101" s="447">
        <f>IF(J23=2,'1.2.1.A. Partneris-1'!Q24,'1.2.1.A. Partneris-1'!Q24*J23)</f>
        <v>0</v>
      </c>
      <c r="K101" s="447"/>
      <c r="L101" s="447">
        <f>IF(L23=2,'1.2.1.A. Partneris-1'!S24,'1.2.1.A. Partneris-1'!S24*L23)</f>
        <v>0</v>
      </c>
      <c r="M101" s="447"/>
      <c r="N101" s="447">
        <f>IF(N23=2,'1.2.1.A. Partneris-1'!U24,'1.2.1.A. Partneris-1'!U24*N23)</f>
        <v>0</v>
      </c>
      <c r="O101" s="447"/>
      <c r="P101" s="447">
        <f>IF(P23=2,'1.2.1.A. Partneris-1'!W24,'1.2.1.A. Partneris-1'!W24*P23)</f>
        <v>0</v>
      </c>
      <c r="Q101" s="447"/>
      <c r="R101" s="447">
        <f>IF(R23=2,'1.2.1.A. Partneris-1'!Y24,'1.2.1.A. Partneris-1'!Y24*R23)</f>
        <v>0</v>
      </c>
      <c r="S101" s="447"/>
      <c r="T101" s="413">
        <f t="shared" ref="T101" si="70">SUM(B101:R101)</f>
        <v>0</v>
      </c>
      <c r="U101" s="448" t="s">
        <v>310</v>
      </c>
    </row>
    <row r="102" spans="1:23" ht="12.75" customHeight="1" x14ac:dyDescent="0.2">
      <c r="A102" s="415" t="str">
        <f>A$14</f>
        <v>Privātās neattiecināmās izmaksas</v>
      </c>
      <c r="B102" s="449"/>
      <c r="C102" s="449"/>
      <c r="D102" s="449"/>
      <c r="E102" s="449"/>
      <c r="F102" s="449"/>
      <c r="G102" s="449"/>
      <c r="H102" s="449"/>
      <c r="I102" s="449"/>
      <c r="J102" s="449"/>
      <c r="K102" s="449"/>
      <c r="L102" s="449"/>
      <c r="M102" s="449"/>
      <c r="N102" s="449"/>
      <c r="O102" s="449"/>
      <c r="P102" s="449"/>
      <c r="Q102" s="449"/>
      <c r="R102" s="449"/>
      <c r="S102" s="449"/>
      <c r="T102" s="413">
        <f t="shared" ref="T102:T104" si="71">SUM(B102:R102)</f>
        <v>0</v>
      </c>
      <c r="U102" s="448" t="s">
        <v>310</v>
      </c>
    </row>
    <row r="103" spans="1:23" ht="12.75" customHeight="1" x14ac:dyDescent="0.2">
      <c r="A103" s="416" t="str">
        <f>A$15</f>
        <v>Neattiecināmās izmaksas kopā</v>
      </c>
      <c r="B103" s="314">
        <f>SUM(B101:B102)</f>
        <v>0</v>
      </c>
      <c r="C103" s="314"/>
      <c r="D103" s="314">
        <f t="shared" ref="D103:R103" si="72">SUM(D101:D102)</f>
        <v>0</v>
      </c>
      <c r="E103" s="314"/>
      <c r="F103" s="314">
        <f t="shared" si="72"/>
        <v>0</v>
      </c>
      <c r="G103" s="314"/>
      <c r="H103" s="314">
        <f t="shared" si="72"/>
        <v>0</v>
      </c>
      <c r="I103" s="314"/>
      <c r="J103" s="314">
        <f t="shared" si="72"/>
        <v>0</v>
      </c>
      <c r="K103" s="314"/>
      <c r="L103" s="314">
        <f t="shared" si="72"/>
        <v>0</v>
      </c>
      <c r="M103" s="314"/>
      <c r="N103" s="314">
        <f t="shared" si="72"/>
        <v>0</v>
      </c>
      <c r="O103" s="314"/>
      <c r="P103" s="314">
        <f t="shared" si="72"/>
        <v>0</v>
      </c>
      <c r="Q103" s="314"/>
      <c r="R103" s="314">
        <f t="shared" si="72"/>
        <v>0</v>
      </c>
      <c r="S103" s="314"/>
      <c r="T103" s="417">
        <f t="shared" si="71"/>
        <v>0</v>
      </c>
      <c r="U103" s="448" t="s">
        <v>310</v>
      </c>
    </row>
    <row r="104" spans="1:23" ht="12.75" customHeight="1" x14ac:dyDescent="0.25">
      <c r="A104" s="421" t="str">
        <f>A$16</f>
        <v>Kopējās izmaksas</v>
      </c>
      <c r="B104" s="422">
        <f>B100+B103</f>
        <v>0</v>
      </c>
      <c r="C104" s="422"/>
      <c r="D104" s="422">
        <f t="shared" ref="D104:R104" si="73">D100+D103</f>
        <v>0</v>
      </c>
      <c r="E104" s="422"/>
      <c r="F104" s="422">
        <f t="shared" si="73"/>
        <v>0</v>
      </c>
      <c r="G104" s="422"/>
      <c r="H104" s="422">
        <f t="shared" si="73"/>
        <v>0</v>
      </c>
      <c r="I104" s="422"/>
      <c r="J104" s="422">
        <f t="shared" si="73"/>
        <v>0</v>
      </c>
      <c r="K104" s="422"/>
      <c r="L104" s="422">
        <f t="shared" si="73"/>
        <v>0</v>
      </c>
      <c r="M104" s="422"/>
      <c r="N104" s="422">
        <f t="shared" si="73"/>
        <v>0</v>
      </c>
      <c r="O104" s="422"/>
      <c r="P104" s="422">
        <f t="shared" si="73"/>
        <v>0</v>
      </c>
      <c r="Q104" s="422"/>
      <c r="R104" s="422">
        <f t="shared" si="73"/>
        <v>0</v>
      </c>
      <c r="S104" s="422"/>
      <c r="T104" s="424">
        <f t="shared" si="71"/>
        <v>0</v>
      </c>
      <c r="U104" s="448" t="s">
        <v>310</v>
      </c>
    </row>
    <row r="105" spans="1:23" ht="12.75" customHeight="1" x14ac:dyDescent="0.25">
      <c r="A105" s="435"/>
      <c r="B105" s="435"/>
      <c r="C105" s="435"/>
      <c r="D105" s="435"/>
      <c r="E105" s="435"/>
      <c r="F105" s="435"/>
      <c r="G105" s="435"/>
      <c r="H105" s="435"/>
      <c r="I105" s="435"/>
      <c r="J105" s="435"/>
      <c r="K105" s="435"/>
      <c r="L105" s="435"/>
      <c r="M105" s="435"/>
      <c r="N105" s="435"/>
      <c r="O105" s="435"/>
      <c r="P105" s="435"/>
      <c r="Q105" s="435"/>
      <c r="R105" s="435"/>
      <c r="S105" s="435"/>
      <c r="T105" s="435"/>
      <c r="U105" s="435"/>
    </row>
    <row r="106" spans="1:23" ht="24" hidden="1" customHeight="1" x14ac:dyDescent="0.2">
      <c r="A106" s="450" t="s">
        <v>322</v>
      </c>
      <c r="B106" s="438">
        <f>'1.2.1.B. Partneris-1'!C3</f>
        <v>0</v>
      </c>
      <c r="C106" s="439"/>
      <c r="D106" s="439"/>
      <c r="E106" s="439"/>
      <c r="F106" s="438">
        <f>'1.2.1.B. Partneris-1'!H3</f>
        <v>0</v>
      </c>
      <c r="G106" s="439"/>
      <c r="H106" s="440"/>
      <c r="I106" s="439"/>
      <c r="J106" s="440" t="s">
        <v>317</v>
      </c>
      <c r="K106" s="439"/>
      <c r="L106" s="442">
        <f>'11. DL 4.pielikums'!$E$43</f>
        <v>0</v>
      </c>
      <c r="M106" s="439"/>
      <c r="N106" s="443" t="s">
        <v>324</v>
      </c>
      <c r="O106" s="439"/>
      <c r="P106" s="440"/>
      <c r="Q106" s="439"/>
      <c r="R106" s="440"/>
      <c r="S106" s="439"/>
      <c r="T106" s="440"/>
      <c r="U106" s="440"/>
      <c r="W106" s="4">
        <f>IF(F106=Dati!$J$3,1,IF(F106=Dati!$J$4,2,IF(F106=Dati!$J$5,3,0)))</f>
        <v>2</v>
      </c>
    </row>
    <row r="107" spans="1:23" ht="12.75" hidden="1" customHeight="1" x14ac:dyDescent="0.2">
      <c r="A107" s="409" t="s">
        <v>302</v>
      </c>
      <c r="B107" s="410">
        <f>B$3</f>
        <v>2024</v>
      </c>
      <c r="C107" s="410"/>
      <c r="D107" s="410">
        <f>D$3</f>
        <v>2025</v>
      </c>
      <c r="E107" s="410"/>
      <c r="F107" s="410">
        <f>F$3</f>
        <v>2026</v>
      </c>
      <c r="G107" s="410"/>
      <c r="H107" s="410">
        <f>H$3</f>
        <v>2027</v>
      </c>
      <c r="I107" s="410"/>
      <c r="J107" s="410" t="str">
        <f>J$3</f>
        <v>X</v>
      </c>
      <c r="K107" s="410"/>
      <c r="L107" s="410" t="str">
        <f>L$3</f>
        <v>X</v>
      </c>
      <c r="M107" s="410"/>
      <c r="N107" s="410" t="str">
        <f>N$3</f>
        <v>X</v>
      </c>
      <c r="O107" s="410"/>
      <c r="P107" s="410" t="str">
        <f>P$3</f>
        <v>X</v>
      </c>
      <c r="Q107" s="410"/>
      <c r="R107" s="410" t="str">
        <f>R$3</f>
        <v>X</v>
      </c>
      <c r="S107" s="410"/>
      <c r="T107" s="410"/>
      <c r="U107" s="410"/>
    </row>
    <row r="108" spans="1:23" hidden="1" x14ac:dyDescent="0.2">
      <c r="A108" s="444"/>
      <c r="B108" s="411" t="s">
        <v>303</v>
      </c>
      <c r="C108" s="411"/>
      <c r="D108" s="411" t="s">
        <v>303</v>
      </c>
      <c r="E108" s="411"/>
      <c r="F108" s="411" t="s">
        <v>303</v>
      </c>
      <c r="G108" s="411"/>
      <c r="H108" s="411" t="s">
        <v>303</v>
      </c>
      <c r="I108" s="411"/>
      <c r="J108" s="411" t="s">
        <v>303</v>
      </c>
      <c r="K108" s="411"/>
      <c r="L108" s="411" t="s">
        <v>303</v>
      </c>
      <c r="M108" s="411"/>
      <c r="N108" s="411" t="s">
        <v>303</v>
      </c>
      <c r="O108" s="411"/>
      <c r="P108" s="411" t="s">
        <v>303</v>
      </c>
      <c r="Q108" s="411"/>
      <c r="R108" s="411" t="s">
        <v>303</v>
      </c>
      <c r="S108" s="411"/>
      <c r="T108" s="411" t="s">
        <v>184</v>
      </c>
      <c r="U108" s="411" t="s">
        <v>128</v>
      </c>
    </row>
    <row r="109" spans="1:23" ht="12.75" hidden="1" customHeight="1" x14ac:dyDescent="0.2">
      <c r="A109" s="445" t="str">
        <f>A$5</f>
        <v>Eiropas Reģionālās attīstības fonds</v>
      </c>
      <c r="B109" s="446">
        <f>B116*$L$106</f>
        <v>0</v>
      </c>
      <c r="C109" s="446"/>
      <c r="D109" s="446">
        <f t="shared" ref="D109:R109" si="74">D116*$L$106</f>
        <v>0</v>
      </c>
      <c r="E109" s="446"/>
      <c r="F109" s="446">
        <f t="shared" si="74"/>
        <v>0</v>
      </c>
      <c r="G109" s="446"/>
      <c r="H109" s="446">
        <f>H116*$L$106</f>
        <v>0</v>
      </c>
      <c r="I109" s="446"/>
      <c r="J109" s="446">
        <f t="shared" si="74"/>
        <v>0</v>
      </c>
      <c r="K109" s="446"/>
      <c r="L109" s="446">
        <f t="shared" si="74"/>
        <v>0</v>
      </c>
      <c r="M109" s="446"/>
      <c r="N109" s="446">
        <f t="shared" si="74"/>
        <v>0</v>
      </c>
      <c r="O109" s="446"/>
      <c r="P109" s="446">
        <f t="shared" si="74"/>
        <v>0</v>
      </c>
      <c r="Q109" s="446"/>
      <c r="R109" s="446">
        <f t="shared" si="74"/>
        <v>0</v>
      </c>
      <c r="S109" s="446"/>
      <c r="T109" s="413">
        <f t="shared" ref="T109:T115" si="75">SUM(B109:R109)</f>
        <v>0</v>
      </c>
      <c r="U109" s="414" t="e">
        <f>T109/$T$116</f>
        <v>#DIV/0!</v>
      </c>
    </row>
    <row r="110" spans="1:23" ht="12.75" hidden="1" customHeight="1" x14ac:dyDescent="0.2">
      <c r="A110" s="415" t="str">
        <f>A$6</f>
        <v>Attiecināmais valsts budžeta finansējums</v>
      </c>
      <c r="B110" s="446">
        <f>IF($W106=2,B116-B109,0)</f>
        <v>0</v>
      </c>
      <c r="C110" s="446"/>
      <c r="D110" s="446">
        <f t="shared" ref="D110:R110" si="76">IF($W106=2,D116-D109,0)</f>
        <v>0</v>
      </c>
      <c r="E110" s="446"/>
      <c r="F110" s="446">
        <f t="shared" si="76"/>
        <v>0</v>
      </c>
      <c r="G110" s="446"/>
      <c r="H110" s="446">
        <f t="shared" si="76"/>
        <v>0</v>
      </c>
      <c r="I110" s="446"/>
      <c r="J110" s="446">
        <f t="shared" si="76"/>
        <v>0</v>
      </c>
      <c r="K110" s="446"/>
      <c r="L110" s="446">
        <f t="shared" si="76"/>
        <v>0</v>
      </c>
      <c r="M110" s="446"/>
      <c r="N110" s="446">
        <f t="shared" si="76"/>
        <v>0</v>
      </c>
      <c r="O110" s="446"/>
      <c r="P110" s="446">
        <f t="shared" si="76"/>
        <v>0</v>
      </c>
      <c r="Q110" s="446"/>
      <c r="R110" s="446">
        <f t="shared" si="76"/>
        <v>0</v>
      </c>
      <c r="S110" s="446"/>
      <c r="T110" s="413">
        <f t="shared" si="75"/>
        <v>0</v>
      </c>
      <c r="U110" s="414" t="e">
        <f t="shared" ref="U110:U116" si="77">T110/$T$116</f>
        <v>#DIV/0!</v>
      </c>
    </row>
    <row r="111" spans="1:23" ht="12.75" hidden="1" customHeight="1" x14ac:dyDescent="0.2">
      <c r="A111" s="415" t="str">
        <f>A$7</f>
        <v>Valsts budžeta dotācija pašvaldībām</v>
      </c>
      <c r="B111" s="447">
        <f>IF($W106=1,(B109/0.85*0.15+B109)*0.15*'1.2.1.B. Partneris-1'!$O$3,0)</f>
        <v>0</v>
      </c>
      <c r="C111" s="447"/>
      <c r="D111" s="447">
        <f>IF($W106=1,(D109/0.85*0.15+D109)*0.15*'1.2.1.B. Partneris-1'!$O$3,0)</f>
        <v>0</v>
      </c>
      <c r="E111" s="447"/>
      <c r="F111" s="447">
        <f>IF($W106=1,(F109/0.85*0.15+F109)*0.15*'1.2.1.B. Partneris-1'!$O$3,0)</f>
        <v>0</v>
      </c>
      <c r="G111" s="447"/>
      <c r="H111" s="447">
        <f>IF($W106=1,(H109/0.85*0.15+H109)*0.15*'1.2.1.B. Partneris-1'!$O$3,0)</f>
        <v>0</v>
      </c>
      <c r="I111" s="447"/>
      <c r="J111" s="447">
        <f>IF($W106=1,(J109/0.85*0.15+J109)*0.15*'1.2.1.B. Partneris-1'!$O$3,0)</f>
        <v>0</v>
      </c>
      <c r="K111" s="447"/>
      <c r="L111" s="447">
        <f>IF($W106=1,(L109/0.85*0.15+L109)*0.15*'1.2.1.B. Partneris-1'!$O$3,0)</f>
        <v>0</v>
      </c>
      <c r="M111" s="447"/>
      <c r="N111" s="447">
        <f>IF($W106=1,(N109/0.85*0.15+N109)*0.15*'1.2.1.B. Partneris-1'!$O$3,0)</f>
        <v>0</v>
      </c>
      <c r="O111" s="447"/>
      <c r="P111" s="447">
        <f>IF($W106=1,(P109/0.85*0.15+P109)*0.15*'1.2.1.B. Partneris-1'!$O$3,0)</f>
        <v>0</v>
      </c>
      <c r="Q111" s="447"/>
      <c r="R111" s="447">
        <f>IF($W106=1,(R109/0.85*0.15+R109)*0.15*'1.2.1.B. Partneris-1'!$O$3,0)</f>
        <v>0</v>
      </c>
      <c r="S111" s="447"/>
      <c r="T111" s="413">
        <f t="shared" si="75"/>
        <v>0</v>
      </c>
      <c r="U111" s="414" t="e">
        <f t="shared" si="77"/>
        <v>#DIV/0!</v>
      </c>
    </row>
    <row r="112" spans="1:23" ht="12.75" hidden="1" customHeight="1" x14ac:dyDescent="0.2">
      <c r="A112" s="415" t="str">
        <f>A$8</f>
        <v>Pašvaldības finansējums</v>
      </c>
      <c r="B112" s="447">
        <f>IF($W106=1,B116-B109-B111-B115,0)</f>
        <v>0</v>
      </c>
      <c r="C112" s="447"/>
      <c r="D112" s="447">
        <f t="shared" ref="D112:R112" si="78">IF($W106=1,D116-D109-D111-D115,0)</f>
        <v>0</v>
      </c>
      <c r="E112" s="447"/>
      <c r="F112" s="447">
        <f t="shared" si="78"/>
        <v>0</v>
      </c>
      <c r="G112" s="447"/>
      <c r="H112" s="447">
        <f t="shared" si="78"/>
        <v>0</v>
      </c>
      <c r="I112" s="447"/>
      <c r="J112" s="447">
        <f t="shared" si="78"/>
        <v>0</v>
      </c>
      <c r="K112" s="447"/>
      <c r="L112" s="447">
        <f t="shared" si="78"/>
        <v>0</v>
      </c>
      <c r="M112" s="447"/>
      <c r="N112" s="447">
        <f t="shared" si="78"/>
        <v>0</v>
      </c>
      <c r="O112" s="447"/>
      <c r="P112" s="447">
        <f t="shared" si="78"/>
        <v>0</v>
      </c>
      <c r="Q112" s="447"/>
      <c r="R112" s="447">
        <f t="shared" si="78"/>
        <v>0</v>
      </c>
      <c r="S112" s="447"/>
      <c r="T112" s="413">
        <f t="shared" si="75"/>
        <v>0</v>
      </c>
      <c r="U112" s="414" t="e">
        <f>T112/$T$116</f>
        <v>#DIV/0!</v>
      </c>
    </row>
    <row r="113" spans="1:23" s="3" customFormat="1" ht="12.75" hidden="1" customHeight="1" x14ac:dyDescent="0.2">
      <c r="A113" s="415" t="str">
        <f>A$9</f>
        <v>Cits publiskais finansējums</v>
      </c>
      <c r="B113" s="447"/>
      <c r="C113" s="447"/>
      <c r="D113" s="447"/>
      <c r="E113" s="447"/>
      <c r="F113" s="447"/>
      <c r="G113" s="447"/>
      <c r="H113" s="447"/>
      <c r="I113" s="447"/>
      <c r="J113" s="447"/>
      <c r="K113" s="447"/>
      <c r="L113" s="447"/>
      <c r="M113" s="447"/>
      <c r="N113" s="447"/>
      <c r="O113" s="447"/>
      <c r="P113" s="447"/>
      <c r="Q113" s="447"/>
      <c r="R113" s="447"/>
      <c r="S113" s="447"/>
      <c r="T113" s="413">
        <f t="shared" si="75"/>
        <v>0</v>
      </c>
      <c r="U113" s="414" t="e">
        <f t="shared" si="77"/>
        <v>#DIV/0!</v>
      </c>
    </row>
    <row r="114" spans="1:23" ht="12.75" hidden="1" customHeight="1" x14ac:dyDescent="0.2">
      <c r="A114" s="416" t="str">
        <f>A$10</f>
        <v>Publiskās attiecināmās izmaksas</v>
      </c>
      <c r="B114" s="314">
        <f>SUM(B109:B113)</f>
        <v>0</v>
      </c>
      <c r="C114" s="314"/>
      <c r="D114" s="314">
        <f t="shared" ref="D114:R114" si="79">SUM(D109:D113)</f>
        <v>0</v>
      </c>
      <c r="E114" s="314"/>
      <c r="F114" s="314">
        <f t="shared" si="79"/>
        <v>0</v>
      </c>
      <c r="G114" s="314"/>
      <c r="H114" s="314">
        <f t="shared" si="79"/>
        <v>0</v>
      </c>
      <c r="I114" s="314"/>
      <c r="J114" s="314">
        <f t="shared" si="79"/>
        <v>0</v>
      </c>
      <c r="K114" s="314"/>
      <c r="L114" s="314">
        <f t="shared" si="79"/>
        <v>0</v>
      </c>
      <c r="M114" s="314"/>
      <c r="N114" s="314">
        <f t="shared" si="79"/>
        <v>0</v>
      </c>
      <c r="O114" s="314"/>
      <c r="P114" s="314">
        <f t="shared" si="79"/>
        <v>0</v>
      </c>
      <c r="Q114" s="314"/>
      <c r="R114" s="314">
        <f t="shared" si="79"/>
        <v>0</v>
      </c>
      <c r="S114" s="314"/>
      <c r="T114" s="417">
        <f t="shared" si="75"/>
        <v>0</v>
      </c>
      <c r="U114" s="414" t="e">
        <f t="shared" si="77"/>
        <v>#DIV/0!</v>
      </c>
    </row>
    <row r="115" spans="1:23" ht="12.75" hidden="1" customHeight="1" x14ac:dyDescent="0.2">
      <c r="A115" s="415" t="str">
        <f>A$11</f>
        <v>Privātās attiecināmās izmaksas</v>
      </c>
      <c r="B115" s="447">
        <f>B116*0.85-B109</f>
        <v>0</v>
      </c>
      <c r="C115" s="447"/>
      <c r="D115" s="447">
        <f t="shared" ref="D115:R115" si="80">D116*0.85-D109</f>
        <v>0</v>
      </c>
      <c r="E115" s="447"/>
      <c r="F115" s="447">
        <f t="shared" si="80"/>
        <v>0</v>
      </c>
      <c r="G115" s="447"/>
      <c r="H115" s="447">
        <f t="shared" si="80"/>
        <v>0</v>
      </c>
      <c r="I115" s="447"/>
      <c r="J115" s="447">
        <f t="shared" si="80"/>
        <v>0</v>
      </c>
      <c r="K115" s="447"/>
      <c r="L115" s="447">
        <f t="shared" si="80"/>
        <v>0</v>
      </c>
      <c r="M115" s="447"/>
      <c r="N115" s="447">
        <f t="shared" si="80"/>
        <v>0</v>
      </c>
      <c r="O115" s="447"/>
      <c r="P115" s="447">
        <f t="shared" si="80"/>
        <v>0</v>
      </c>
      <c r="Q115" s="447"/>
      <c r="R115" s="447">
        <f t="shared" si="80"/>
        <v>0</v>
      </c>
      <c r="S115" s="447"/>
      <c r="T115" s="413">
        <f t="shared" si="75"/>
        <v>0</v>
      </c>
      <c r="U115" s="414" t="e">
        <f t="shared" si="77"/>
        <v>#DIV/0!</v>
      </c>
    </row>
    <row r="116" spans="1:23" ht="12.75" hidden="1" customHeight="1" x14ac:dyDescent="0.2">
      <c r="A116" s="416" t="str">
        <f>A$12</f>
        <v>Kopējās attiecināmās izmaksas</v>
      </c>
      <c r="B116" s="314">
        <f>IF(B23=2,'1.2.1.B. Partneris-1'!H27,'1.2.1.B. Partneris-1'!H27*B23)</f>
        <v>0</v>
      </c>
      <c r="C116" s="314"/>
      <c r="D116" s="314">
        <f>IF(D23=2,'1.2.1.B. Partneris-1'!J27+'1.2.1.B. Partneris-1'!H27,'1.2.1.B. Partneris-1'!J27*D23)</f>
        <v>0</v>
      </c>
      <c r="E116" s="314"/>
      <c r="F116" s="314">
        <f>IF(F23=2,'1.2.1.B. Partneris-1'!L27+'1.2.1.B. Partneris-1'!J27+'1.2.1.B. Partneris-1'!H27,'1.2.1.B. Partneris-1'!L27*F23)</f>
        <v>0</v>
      </c>
      <c r="G116" s="314"/>
      <c r="H116" s="314">
        <f>IF(H23=2,'1.2.1.B. Partneris-1'!N27+'1.2.1.B. Partneris-1'!L27+'1.2.1.B. Partneris-1'!J27+'1.2.1.B. Partneris-1'!H27,'1.2.1.B. Partneris-1'!N27*H23)</f>
        <v>0</v>
      </c>
      <c r="I116" s="314"/>
      <c r="J116" s="314">
        <f>IF(J23=2,'1.2.1.B. Partneris-1'!P27,'1.2.1.B. Partneris-1'!P27*J23)</f>
        <v>0</v>
      </c>
      <c r="K116" s="314"/>
      <c r="L116" s="314">
        <f>IF(L23=2,'1.2.1.B. Partneris-1'!R27,'1.2.1.B. Partneris-1'!R27*L23)</f>
        <v>0</v>
      </c>
      <c r="M116" s="314"/>
      <c r="N116" s="314">
        <f>IF(N23=2,'1.2.1.B. Partneris-1'!T27,'1.2.1.B. Partneris-1'!T27*N23)</f>
        <v>0</v>
      </c>
      <c r="O116" s="314"/>
      <c r="P116" s="314">
        <f>IF(P23=2,'1.2.1.B. Partneris-1'!V27,'1.2.1.B. Partneris-1'!V27*P23)</f>
        <v>0</v>
      </c>
      <c r="Q116" s="314"/>
      <c r="R116" s="314">
        <f>IF(R23=2,'1.2.1.B. Partneris-1'!X27,'1.2.1.B. Partneris-1'!X27*R23)</f>
        <v>0</v>
      </c>
      <c r="S116" s="314"/>
      <c r="T116" s="417">
        <f>SUM(B116:R116)</f>
        <v>0</v>
      </c>
      <c r="U116" s="414" t="e">
        <f t="shared" si="77"/>
        <v>#DIV/0!</v>
      </c>
    </row>
    <row r="117" spans="1:23" ht="12.75" hidden="1" customHeight="1" x14ac:dyDescent="0.2">
      <c r="A117" s="415" t="str">
        <f>A$13</f>
        <v>Publiskās neattiecināmās izmaksas</v>
      </c>
      <c r="B117" s="449"/>
      <c r="C117" s="449"/>
      <c r="D117" s="449"/>
      <c r="E117" s="449"/>
      <c r="F117" s="449"/>
      <c r="G117" s="449"/>
      <c r="H117" s="449"/>
      <c r="I117" s="449"/>
      <c r="J117" s="449"/>
      <c r="K117" s="449"/>
      <c r="L117" s="449"/>
      <c r="M117" s="449"/>
      <c r="N117" s="449"/>
      <c r="O117" s="449"/>
      <c r="P117" s="449"/>
      <c r="Q117" s="449"/>
      <c r="R117" s="449"/>
      <c r="S117" s="449"/>
      <c r="T117" s="413">
        <f t="shared" ref="T117:T119" si="81">SUM(B117:R117)</f>
        <v>0</v>
      </c>
      <c r="U117" s="448" t="s">
        <v>310</v>
      </c>
    </row>
    <row r="118" spans="1:23" ht="12.75" hidden="1" customHeight="1" x14ac:dyDescent="0.2">
      <c r="A118" s="415" t="str">
        <f>A$14</f>
        <v>Privātās neattiecināmās izmaksas</v>
      </c>
      <c r="B118" s="447">
        <f>IF(B23=2,'1.2.1.B. Partneris-1'!I27,'1.2.1.B. Partneris-1'!I27*B23)</f>
        <v>0</v>
      </c>
      <c r="C118" s="447"/>
      <c r="D118" s="447">
        <f>IF(D23=2,'1.2.1.B. Partneris-1'!K27+'1.2.1.B. Partneris-1'!I27,'1.2.1.B. Partneris-1'!K27*D23)</f>
        <v>0</v>
      </c>
      <c r="E118" s="447"/>
      <c r="F118" s="447">
        <f>IF(F23=2,'1.2.1.B. Partneris-1'!M27+'1.2.1.B. Partneris-1'!K27+'1.2.1.B. Partneris-1'!I27,'1.2.1.B. Partneris-1'!M27*F23)</f>
        <v>0</v>
      </c>
      <c r="G118" s="447"/>
      <c r="H118" s="447">
        <f>IF(H23=2,'1.2.1.B. Partneris-1'!O27+'1.2.1.B. Partneris-1'!M27+'1.2.1.B. Partneris-1'!K27+'1.2.1.B. Partneris-1'!I27,'1.2.1.B. Partneris-1'!O27*H23)</f>
        <v>0</v>
      </c>
      <c r="I118" s="447"/>
      <c r="J118" s="447">
        <f>IF(J23=2,'1.2.1.B. Partneris-1'!Q27,'1.2.1.B. Partneris-1'!Q27*J23)</f>
        <v>0</v>
      </c>
      <c r="K118" s="447"/>
      <c r="L118" s="447">
        <f>IF(L23=2,'1.2.1.B. Partneris-1'!S27,'1.2.1.B. Partneris-1'!S27*L23)</f>
        <v>0</v>
      </c>
      <c r="M118" s="447"/>
      <c r="N118" s="447">
        <f>IF(N23=2,'1.2.1.B. Partneris-1'!U27,'1.2.1.B. Partneris-1'!U27*N23)</f>
        <v>0</v>
      </c>
      <c r="O118" s="447"/>
      <c r="P118" s="447">
        <f>IF(P23=2,'1.2.1.B. Partneris-1'!W27,'1.2.1.B. Partneris-1'!W27*P23)</f>
        <v>0</v>
      </c>
      <c r="Q118" s="447"/>
      <c r="R118" s="447">
        <f>IF(R23=2,'1.2.1.B. Partneris-1'!Y27,'1.2.1.B. Partneris-1'!Y27*R23)</f>
        <v>0</v>
      </c>
      <c r="S118" s="447"/>
      <c r="T118" s="413">
        <f t="shared" si="81"/>
        <v>0</v>
      </c>
      <c r="U118" s="448" t="s">
        <v>310</v>
      </c>
    </row>
    <row r="119" spans="1:23" ht="12.75" hidden="1" customHeight="1" x14ac:dyDescent="0.2">
      <c r="A119" s="416" t="str">
        <f>A$15</f>
        <v>Neattiecināmās izmaksas kopā</v>
      </c>
      <c r="B119" s="314">
        <f>SUM(B117:B118)</f>
        <v>0</v>
      </c>
      <c r="C119" s="314"/>
      <c r="D119" s="314">
        <f t="shared" ref="D119:R119" si="82">SUM(D117:D118)</f>
        <v>0</v>
      </c>
      <c r="E119" s="314"/>
      <c r="F119" s="314">
        <f t="shared" si="82"/>
        <v>0</v>
      </c>
      <c r="G119" s="314"/>
      <c r="H119" s="314">
        <f t="shared" si="82"/>
        <v>0</v>
      </c>
      <c r="I119" s="314"/>
      <c r="J119" s="314">
        <f t="shared" si="82"/>
        <v>0</v>
      </c>
      <c r="K119" s="314"/>
      <c r="L119" s="314">
        <f t="shared" si="82"/>
        <v>0</v>
      </c>
      <c r="M119" s="314"/>
      <c r="N119" s="314">
        <f t="shared" si="82"/>
        <v>0</v>
      </c>
      <c r="O119" s="314"/>
      <c r="P119" s="314">
        <f t="shared" si="82"/>
        <v>0</v>
      </c>
      <c r="Q119" s="314"/>
      <c r="R119" s="314">
        <f t="shared" si="82"/>
        <v>0</v>
      </c>
      <c r="S119" s="314"/>
      <c r="T119" s="417">
        <f t="shared" si="81"/>
        <v>0</v>
      </c>
      <c r="U119" s="448" t="s">
        <v>310</v>
      </c>
    </row>
    <row r="120" spans="1:23" ht="12.75" hidden="1" customHeight="1" x14ac:dyDescent="0.25">
      <c r="A120" s="421" t="str">
        <f>A$16</f>
        <v>Kopējās izmaksas</v>
      </c>
      <c r="B120" s="422">
        <f>B116+B119</f>
        <v>0</v>
      </c>
      <c r="C120" s="422"/>
      <c r="D120" s="422">
        <f t="shared" ref="D120:R120" si="83">D116+D119</f>
        <v>0</v>
      </c>
      <c r="E120" s="422"/>
      <c r="F120" s="422">
        <f t="shared" si="83"/>
        <v>0</v>
      </c>
      <c r="G120" s="422"/>
      <c r="H120" s="422">
        <f t="shared" si="83"/>
        <v>0</v>
      </c>
      <c r="I120" s="422"/>
      <c r="J120" s="422">
        <f t="shared" si="83"/>
        <v>0</v>
      </c>
      <c r="K120" s="422"/>
      <c r="L120" s="422">
        <f t="shared" si="83"/>
        <v>0</v>
      </c>
      <c r="M120" s="422"/>
      <c r="N120" s="422">
        <f t="shared" si="83"/>
        <v>0</v>
      </c>
      <c r="O120" s="422"/>
      <c r="P120" s="422">
        <f t="shared" si="83"/>
        <v>0</v>
      </c>
      <c r="Q120" s="422"/>
      <c r="R120" s="422">
        <f t="shared" si="83"/>
        <v>0</v>
      </c>
      <c r="S120" s="422"/>
      <c r="T120" s="417">
        <f>SUM(B120:R120)</f>
        <v>0</v>
      </c>
      <c r="U120" s="448" t="s">
        <v>310</v>
      </c>
    </row>
    <row r="121" spans="1:23" ht="12.75" hidden="1" customHeight="1" x14ac:dyDescent="0.25">
      <c r="A121" s="435"/>
      <c r="B121" s="435"/>
      <c r="C121" s="435"/>
      <c r="D121" s="435"/>
      <c r="E121" s="435"/>
      <c r="F121" s="435"/>
      <c r="G121" s="435"/>
      <c r="H121" s="435"/>
      <c r="I121" s="435"/>
      <c r="J121" s="435"/>
      <c r="K121" s="435"/>
      <c r="L121" s="435"/>
      <c r="M121" s="435"/>
      <c r="N121" s="435"/>
      <c r="O121" s="435"/>
      <c r="P121" s="435"/>
      <c r="Q121" s="435"/>
      <c r="R121" s="435"/>
      <c r="S121" s="435"/>
      <c r="T121" s="435"/>
      <c r="U121" s="435"/>
    </row>
    <row r="122" spans="1:23" ht="24" hidden="1" customHeight="1" x14ac:dyDescent="0.2">
      <c r="A122" s="450" t="s">
        <v>322</v>
      </c>
      <c r="B122" s="438">
        <f>'1.2.1.B. Partneris-1'!C3</f>
        <v>0</v>
      </c>
      <c r="C122" s="439"/>
      <c r="D122" s="439"/>
      <c r="E122" s="439"/>
      <c r="F122" s="438">
        <f>'1.2.1.B. Partneris-1'!H3</f>
        <v>0</v>
      </c>
      <c r="G122" s="439"/>
      <c r="H122" s="440"/>
      <c r="I122" s="439"/>
      <c r="J122" s="440" t="s">
        <v>317</v>
      </c>
      <c r="K122" s="439"/>
      <c r="L122" s="442">
        <f>'1.2.1.B. Partneris-1'!C14</f>
        <v>1</v>
      </c>
      <c r="M122" s="439"/>
      <c r="N122" s="443" t="s">
        <v>325</v>
      </c>
      <c r="O122" s="439"/>
      <c r="P122" s="440"/>
      <c r="Q122" s="439"/>
      <c r="R122" s="440"/>
      <c r="S122" s="439"/>
      <c r="T122" s="440"/>
      <c r="U122" s="440"/>
      <c r="W122" s="4">
        <f>IF(F122=Dati!$J$3,1,IF(F122=Dati!$J$4,2,IF(F122=Dati!$J$5,3,0)))</f>
        <v>2</v>
      </c>
    </row>
    <row r="123" spans="1:23" hidden="1" x14ac:dyDescent="0.2">
      <c r="A123" s="409" t="s">
        <v>302</v>
      </c>
      <c r="B123" s="410">
        <f>B$3</f>
        <v>2024</v>
      </c>
      <c r="C123" s="410"/>
      <c r="D123" s="410">
        <f>D$3</f>
        <v>2025</v>
      </c>
      <c r="E123" s="410"/>
      <c r="F123" s="410">
        <f>F$3</f>
        <v>2026</v>
      </c>
      <c r="G123" s="410"/>
      <c r="H123" s="410">
        <f>H$3</f>
        <v>2027</v>
      </c>
      <c r="I123" s="410"/>
      <c r="J123" s="410" t="str">
        <f>J$3</f>
        <v>X</v>
      </c>
      <c r="K123" s="410"/>
      <c r="L123" s="410" t="str">
        <f>L$3</f>
        <v>X</v>
      </c>
      <c r="M123" s="410"/>
      <c r="N123" s="410" t="str">
        <f>N$3</f>
        <v>X</v>
      </c>
      <c r="O123" s="410"/>
      <c r="P123" s="410" t="str">
        <f>P$3</f>
        <v>X</v>
      </c>
      <c r="Q123" s="410"/>
      <c r="R123" s="410" t="str">
        <f>R$3</f>
        <v>X</v>
      </c>
      <c r="S123" s="410"/>
      <c r="T123" s="410"/>
      <c r="U123" s="410"/>
    </row>
    <row r="124" spans="1:23" hidden="1" x14ac:dyDescent="0.2">
      <c r="A124" s="444"/>
      <c r="B124" s="411" t="s">
        <v>303</v>
      </c>
      <c r="C124" s="411"/>
      <c r="D124" s="411" t="s">
        <v>303</v>
      </c>
      <c r="E124" s="411"/>
      <c r="F124" s="411" t="s">
        <v>303</v>
      </c>
      <c r="G124" s="411"/>
      <c r="H124" s="411" t="s">
        <v>303</v>
      </c>
      <c r="I124" s="411"/>
      <c r="J124" s="411" t="s">
        <v>303</v>
      </c>
      <c r="K124" s="411"/>
      <c r="L124" s="411" t="s">
        <v>303</v>
      </c>
      <c r="M124" s="411"/>
      <c r="N124" s="411" t="s">
        <v>303</v>
      </c>
      <c r="O124" s="411"/>
      <c r="P124" s="411" t="s">
        <v>303</v>
      </c>
      <c r="Q124" s="411"/>
      <c r="R124" s="411" t="s">
        <v>303</v>
      </c>
      <c r="S124" s="411"/>
      <c r="T124" s="411" t="s">
        <v>184</v>
      </c>
      <c r="U124" s="411" t="s">
        <v>128</v>
      </c>
    </row>
    <row r="125" spans="1:23" ht="12.75" hidden="1" customHeight="1" x14ac:dyDescent="0.2">
      <c r="A125" s="445" t="str">
        <f>A$5</f>
        <v>Eiropas Reģionālās attīstības fonds</v>
      </c>
      <c r="B125" s="446">
        <f>B132*$L$122</f>
        <v>0</v>
      </c>
      <c r="C125" s="446"/>
      <c r="D125" s="446">
        <f t="shared" ref="D125:R125" si="84">D132*$L$122</f>
        <v>0</v>
      </c>
      <c r="E125" s="446"/>
      <c r="F125" s="446">
        <f t="shared" si="84"/>
        <v>0</v>
      </c>
      <c r="G125" s="446"/>
      <c r="H125" s="446">
        <f t="shared" si="84"/>
        <v>0</v>
      </c>
      <c r="I125" s="446"/>
      <c r="J125" s="446">
        <f t="shared" si="84"/>
        <v>0</v>
      </c>
      <c r="K125" s="446"/>
      <c r="L125" s="446">
        <f t="shared" si="84"/>
        <v>0</v>
      </c>
      <c r="M125" s="446"/>
      <c r="N125" s="446">
        <f t="shared" si="84"/>
        <v>0</v>
      </c>
      <c r="O125" s="446"/>
      <c r="P125" s="446">
        <f t="shared" si="84"/>
        <v>0</v>
      </c>
      <c r="Q125" s="446"/>
      <c r="R125" s="446">
        <f t="shared" si="84"/>
        <v>0</v>
      </c>
      <c r="S125" s="446"/>
      <c r="T125" s="413">
        <f t="shared" ref="T125:T131" si="85">SUM(B125:R125)</f>
        <v>0</v>
      </c>
      <c r="U125" s="414" t="e">
        <f>T125/$T$132</f>
        <v>#DIV/0!</v>
      </c>
    </row>
    <row r="126" spans="1:23" ht="12.75" hidden="1" customHeight="1" x14ac:dyDescent="0.2">
      <c r="A126" s="415" t="str">
        <f>A$6</f>
        <v>Attiecināmais valsts budžeta finansējums</v>
      </c>
      <c r="B126" s="446"/>
      <c r="C126" s="446"/>
      <c r="D126" s="446"/>
      <c r="E126" s="446"/>
      <c r="F126" s="446"/>
      <c r="G126" s="446"/>
      <c r="H126" s="446"/>
      <c r="I126" s="446"/>
      <c r="J126" s="446"/>
      <c r="K126" s="446"/>
      <c r="L126" s="446"/>
      <c r="M126" s="446"/>
      <c r="N126" s="446"/>
      <c r="O126" s="446"/>
      <c r="P126" s="446"/>
      <c r="Q126" s="446"/>
      <c r="R126" s="446"/>
      <c r="S126" s="446"/>
      <c r="T126" s="413">
        <f t="shared" si="85"/>
        <v>0</v>
      </c>
      <c r="U126" s="414" t="e">
        <f t="shared" ref="U126:U132" si="86">T126/$T$132</f>
        <v>#DIV/0!</v>
      </c>
    </row>
    <row r="127" spans="1:23" ht="12.75" hidden="1" customHeight="1" x14ac:dyDescent="0.2">
      <c r="A127" s="415" t="str">
        <f>A$7</f>
        <v>Valsts budžeta dotācija pašvaldībām</v>
      </c>
      <c r="B127" s="447"/>
      <c r="C127" s="447"/>
      <c r="D127" s="447"/>
      <c r="E127" s="447"/>
      <c r="F127" s="447"/>
      <c r="G127" s="447"/>
      <c r="H127" s="447"/>
      <c r="I127" s="447"/>
      <c r="J127" s="447"/>
      <c r="K127" s="447"/>
      <c r="L127" s="447"/>
      <c r="M127" s="447"/>
      <c r="N127" s="447"/>
      <c r="O127" s="447"/>
      <c r="P127" s="447"/>
      <c r="Q127" s="447"/>
      <c r="R127" s="447"/>
      <c r="S127" s="447"/>
      <c r="T127" s="413">
        <f t="shared" si="85"/>
        <v>0</v>
      </c>
      <c r="U127" s="414" t="e">
        <f t="shared" si="86"/>
        <v>#DIV/0!</v>
      </c>
    </row>
    <row r="128" spans="1:23" ht="12.75" hidden="1" customHeight="1" x14ac:dyDescent="0.2">
      <c r="A128" s="415" t="str">
        <f>A$8</f>
        <v>Pašvaldības finansējums</v>
      </c>
      <c r="B128" s="447"/>
      <c r="C128" s="447"/>
      <c r="D128" s="447"/>
      <c r="E128" s="447"/>
      <c r="F128" s="447"/>
      <c r="G128" s="447"/>
      <c r="H128" s="447"/>
      <c r="I128" s="447"/>
      <c r="J128" s="447"/>
      <c r="K128" s="447"/>
      <c r="L128" s="447"/>
      <c r="M128" s="447"/>
      <c r="N128" s="447"/>
      <c r="O128" s="447"/>
      <c r="P128" s="447"/>
      <c r="Q128" s="447"/>
      <c r="R128" s="447"/>
      <c r="S128" s="447"/>
      <c r="T128" s="413">
        <f t="shared" si="85"/>
        <v>0</v>
      </c>
      <c r="U128" s="414" t="e">
        <f t="shared" si="86"/>
        <v>#DIV/0!</v>
      </c>
    </row>
    <row r="129" spans="1:24" s="3" customFormat="1" ht="12.75" hidden="1" customHeight="1" x14ac:dyDescent="0.2">
      <c r="A129" s="415" t="str">
        <f>A$9</f>
        <v>Cits publiskais finansējums</v>
      </c>
      <c r="B129" s="447"/>
      <c r="C129" s="447"/>
      <c r="D129" s="447"/>
      <c r="E129" s="447"/>
      <c r="F129" s="447"/>
      <c r="G129" s="447"/>
      <c r="H129" s="447"/>
      <c r="I129" s="447"/>
      <c r="J129" s="447"/>
      <c r="K129" s="447"/>
      <c r="L129" s="447"/>
      <c r="M129" s="447"/>
      <c r="N129" s="447"/>
      <c r="O129" s="447"/>
      <c r="P129" s="447"/>
      <c r="Q129" s="447"/>
      <c r="R129" s="447"/>
      <c r="S129" s="447"/>
      <c r="T129" s="413">
        <f t="shared" si="85"/>
        <v>0</v>
      </c>
      <c r="U129" s="414" t="e">
        <f t="shared" si="86"/>
        <v>#DIV/0!</v>
      </c>
    </row>
    <row r="130" spans="1:24" ht="12.75" hidden="1" customHeight="1" x14ac:dyDescent="0.2">
      <c r="A130" s="416" t="str">
        <f>A$10</f>
        <v>Publiskās attiecināmās izmaksas</v>
      </c>
      <c r="B130" s="314">
        <f>SUM(B125:B129)</f>
        <v>0</v>
      </c>
      <c r="C130" s="314"/>
      <c r="D130" s="314">
        <f t="shared" ref="D130:R130" si="87">SUM(D125:D129)</f>
        <v>0</v>
      </c>
      <c r="E130" s="314"/>
      <c r="F130" s="314">
        <f t="shared" si="87"/>
        <v>0</v>
      </c>
      <c r="G130" s="314"/>
      <c r="H130" s="314">
        <f t="shared" si="87"/>
        <v>0</v>
      </c>
      <c r="I130" s="314"/>
      <c r="J130" s="314">
        <f t="shared" si="87"/>
        <v>0</v>
      </c>
      <c r="K130" s="314"/>
      <c r="L130" s="314">
        <f t="shared" si="87"/>
        <v>0</v>
      </c>
      <c r="M130" s="314"/>
      <c r="N130" s="314">
        <f t="shared" si="87"/>
        <v>0</v>
      </c>
      <c r="O130" s="314"/>
      <c r="P130" s="314">
        <f t="shared" si="87"/>
        <v>0</v>
      </c>
      <c r="Q130" s="314"/>
      <c r="R130" s="314">
        <f t="shared" si="87"/>
        <v>0</v>
      </c>
      <c r="S130" s="314"/>
      <c r="T130" s="417">
        <f t="shared" si="85"/>
        <v>0</v>
      </c>
      <c r="U130" s="414" t="e">
        <f t="shared" si="86"/>
        <v>#DIV/0!</v>
      </c>
    </row>
    <row r="131" spans="1:24" ht="12.75" hidden="1" customHeight="1" x14ac:dyDescent="0.2">
      <c r="A131" s="415" t="str">
        <f>A$11</f>
        <v>Privātās attiecināmās izmaksas</v>
      </c>
      <c r="B131" s="447"/>
      <c r="C131" s="447"/>
      <c r="D131" s="447"/>
      <c r="E131" s="447"/>
      <c r="F131" s="447"/>
      <c r="G131" s="447"/>
      <c r="H131" s="447"/>
      <c r="I131" s="447"/>
      <c r="J131" s="447"/>
      <c r="K131" s="447"/>
      <c r="L131" s="447"/>
      <c r="M131" s="447"/>
      <c r="N131" s="447"/>
      <c r="O131" s="447"/>
      <c r="P131" s="447"/>
      <c r="Q131" s="447"/>
      <c r="R131" s="447"/>
      <c r="S131" s="447"/>
      <c r="T131" s="413">
        <f t="shared" si="85"/>
        <v>0</v>
      </c>
      <c r="U131" s="414" t="e">
        <f t="shared" si="86"/>
        <v>#DIV/0!</v>
      </c>
    </row>
    <row r="132" spans="1:24" ht="12.75" hidden="1" customHeight="1" x14ac:dyDescent="0.2">
      <c r="A132" s="416" t="str">
        <f>A$12</f>
        <v>Kopējās attiecināmās izmaksas</v>
      </c>
      <c r="B132" s="314">
        <f>IF(B23=2,'1.2.1.B. Partneris-1'!H28,'1.2.1.B. Partneris-1'!H28*B23)</f>
        <v>0</v>
      </c>
      <c r="C132" s="314"/>
      <c r="D132" s="314">
        <f>IF(D23=2,'1.2.1.B. Partneris-1'!J28+'1.2.1.B. Partneris-1'!H28,'1.2.1.B. Partneris-1'!J28*D23)</f>
        <v>0</v>
      </c>
      <c r="E132" s="314"/>
      <c r="F132" s="314">
        <f>IF(F23=2,'1.2.1.B. Partneris-1'!L28+'1.2.1.B. Partneris-1'!J28+'1.2.1.B. Partneris-1'!H28,'1.2.1.B. Partneris-1'!L28*F23)</f>
        <v>0</v>
      </c>
      <c r="G132" s="314"/>
      <c r="H132" s="314">
        <f>IF(H23=2,'1.2.1.B. Partneris-1'!N28+'1.2.1.B. Partneris-1'!L28+'1.2.1.B. Partneris-1'!J28+'1.2.1.B. Partneris-1'!H28,'1.2.1.B. Partneris-1'!N28*H23)</f>
        <v>0</v>
      </c>
      <c r="I132" s="314"/>
      <c r="J132" s="314">
        <f>IF(J23=2,'1.2.1.B. Partneris-1'!P28,'1.2.1.B. Partneris-1'!P28*J23)</f>
        <v>0</v>
      </c>
      <c r="K132" s="314"/>
      <c r="L132" s="314">
        <f>IF(L23=2,'1.2.1.B. Partneris-1'!R28,'1.2.1.B. Partneris-1'!R28*L23)</f>
        <v>0</v>
      </c>
      <c r="M132" s="314"/>
      <c r="N132" s="314">
        <f>IF(N23=2,'1.2.1.B. Partneris-1'!T28,'1.2.1.B. Partneris-1'!T28*N23)</f>
        <v>0</v>
      </c>
      <c r="O132" s="314"/>
      <c r="P132" s="314">
        <f>IF(P23=2,'1.2.1.B. Partneris-1'!V28,'1.2.1.B. Partneris-1'!V28*P23)</f>
        <v>0</v>
      </c>
      <c r="Q132" s="314"/>
      <c r="R132" s="314">
        <f>IF(R23=2,'1.2.1.B. Partneris-1'!X28,'1.2.1.B. Partneris-1'!X28*R23)</f>
        <v>0</v>
      </c>
      <c r="S132" s="314"/>
      <c r="T132" s="417">
        <f>SUM(B132:R132)</f>
        <v>0</v>
      </c>
      <c r="U132" s="414" t="e">
        <f t="shared" si="86"/>
        <v>#DIV/0!</v>
      </c>
    </row>
    <row r="133" spans="1:24" ht="12.75" hidden="1" customHeight="1" x14ac:dyDescent="0.2">
      <c r="A133" s="415" t="str">
        <f>A$13</f>
        <v>Publiskās neattiecināmās izmaksas</v>
      </c>
      <c r="B133" s="449"/>
      <c r="C133" s="449"/>
      <c r="D133" s="449"/>
      <c r="E133" s="449"/>
      <c r="F133" s="449"/>
      <c r="G133" s="449"/>
      <c r="H133" s="449"/>
      <c r="I133" s="449"/>
      <c r="J133" s="449"/>
      <c r="K133" s="449"/>
      <c r="L133" s="449"/>
      <c r="M133" s="449"/>
      <c r="N133" s="449"/>
      <c r="O133" s="449"/>
      <c r="P133" s="449"/>
      <c r="Q133" s="449"/>
      <c r="R133" s="449"/>
      <c r="S133" s="449"/>
      <c r="T133" s="413">
        <f t="shared" ref="T133:T135" si="88">SUM(B133:R133)</f>
        <v>0</v>
      </c>
      <c r="U133" s="448" t="s">
        <v>310</v>
      </c>
    </row>
    <row r="134" spans="1:24" ht="12.75" hidden="1" customHeight="1" x14ac:dyDescent="0.2">
      <c r="A134" s="415" t="str">
        <f>A$14</f>
        <v>Privātās neattiecināmās izmaksas</v>
      </c>
      <c r="B134" s="447">
        <f>IF(B23=2,'1.2.1.B. Partneris-1'!I28,'1.2.1.B. Partneris-1'!I28*B23)</f>
        <v>0</v>
      </c>
      <c r="C134" s="447"/>
      <c r="D134" s="447">
        <f>IF(D23=2,'1.2.1.B. Partneris-1'!K28+'1.2.1.B. Partneris-1'!I28,'1.2.1.B. Partneris-1'!K28*D23)</f>
        <v>0</v>
      </c>
      <c r="E134" s="447"/>
      <c r="F134" s="447">
        <f>IF(F23=2,'1.2.1.B. Partneris-1'!M28+'1.2.1.B. Partneris-1'!K28+'1.2.1.B. Partneris-1'!I28,'1.2.1.B. Partneris-1'!M28*F23)</f>
        <v>0</v>
      </c>
      <c r="G134" s="447"/>
      <c r="H134" s="447">
        <f>IF(H23=2,'1.2.1.B. Partneris-1'!O28+'1.2.1.B. Partneris-1'!M28+'1.2.1.B. Partneris-1'!K28+'1.2.1.B. Partneris-1'!I28,'1.2.1.B. Partneris-1'!O28*H23)</f>
        <v>0</v>
      </c>
      <c r="I134" s="447"/>
      <c r="J134" s="447">
        <f>IF(J23=2,'1.2.1.B. Partneris-1'!Q28,'1.2.1.B. Partneris-1'!Q28*J23)</f>
        <v>0</v>
      </c>
      <c r="K134" s="447"/>
      <c r="L134" s="447">
        <f>IF(L23=2,'1.2.1.B. Partneris-1'!S28,'1.2.1.B. Partneris-1'!S28*L23)</f>
        <v>0</v>
      </c>
      <c r="M134" s="447"/>
      <c r="N134" s="447">
        <f>IF(N23=2,'1.2.1.B. Partneris-1'!U28,'1.2.1.B. Partneris-1'!U28*N23)</f>
        <v>0</v>
      </c>
      <c r="O134" s="447"/>
      <c r="P134" s="447">
        <f>IF(P23=2,'1.2.1.B. Partneris-1'!W28,'1.2.1.B. Partneris-1'!W28*P23)</f>
        <v>0</v>
      </c>
      <c r="Q134" s="447"/>
      <c r="R134" s="447">
        <f>IF(R23=2,'1.2.1.B. Partneris-1'!Y28,'1.2.1.B. Partneris-1'!Y28*R23)</f>
        <v>0</v>
      </c>
      <c r="S134" s="447"/>
      <c r="T134" s="413">
        <f t="shared" si="88"/>
        <v>0</v>
      </c>
      <c r="U134" s="448" t="s">
        <v>310</v>
      </c>
    </row>
    <row r="135" spans="1:24" ht="12.75" hidden="1" customHeight="1" x14ac:dyDescent="0.2">
      <c r="A135" s="416" t="str">
        <f>A$15</f>
        <v>Neattiecināmās izmaksas kopā</v>
      </c>
      <c r="B135" s="314">
        <f>SUM(B133:B134)</f>
        <v>0</v>
      </c>
      <c r="C135" s="314"/>
      <c r="D135" s="314">
        <f t="shared" ref="D135:R135" si="89">SUM(D133:D134)</f>
        <v>0</v>
      </c>
      <c r="E135" s="314"/>
      <c r="F135" s="314">
        <f t="shared" si="89"/>
        <v>0</v>
      </c>
      <c r="G135" s="314"/>
      <c r="H135" s="314">
        <f t="shared" si="89"/>
        <v>0</v>
      </c>
      <c r="I135" s="314"/>
      <c r="J135" s="314">
        <f t="shared" si="89"/>
        <v>0</v>
      </c>
      <c r="K135" s="314"/>
      <c r="L135" s="314">
        <f t="shared" si="89"/>
        <v>0</v>
      </c>
      <c r="M135" s="314"/>
      <c r="N135" s="314">
        <f t="shared" si="89"/>
        <v>0</v>
      </c>
      <c r="O135" s="314"/>
      <c r="P135" s="314">
        <f t="shared" si="89"/>
        <v>0</v>
      </c>
      <c r="Q135" s="314"/>
      <c r="R135" s="314">
        <f t="shared" si="89"/>
        <v>0</v>
      </c>
      <c r="S135" s="314"/>
      <c r="T135" s="417">
        <f t="shared" si="88"/>
        <v>0</v>
      </c>
      <c r="U135" s="448" t="s">
        <v>310</v>
      </c>
    </row>
    <row r="136" spans="1:24" ht="12.75" hidden="1" customHeight="1" x14ac:dyDescent="0.25">
      <c r="A136" s="421" t="str">
        <f>A$16</f>
        <v>Kopējās izmaksas</v>
      </c>
      <c r="B136" s="422">
        <f>B132+B135</f>
        <v>0</v>
      </c>
      <c r="C136" s="422"/>
      <c r="D136" s="422">
        <f t="shared" ref="D136:R136" si="90">D132+D135</f>
        <v>0</v>
      </c>
      <c r="E136" s="422"/>
      <c r="F136" s="422">
        <f t="shared" si="90"/>
        <v>0</v>
      </c>
      <c r="G136" s="422"/>
      <c r="H136" s="422">
        <f t="shared" si="90"/>
        <v>0</v>
      </c>
      <c r="I136" s="422"/>
      <c r="J136" s="422">
        <f t="shared" si="90"/>
        <v>0</v>
      </c>
      <c r="K136" s="422"/>
      <c r="L136" s="422">
        <f t="shared" si="90"/>
        <v>0</v>
      </c>
      <c r="M136" s="422"/>
      <c r="N136" s="422">
        <f t="shared" si="90"/>
        <v>0</v>
      </c>
      <c r="O136" s="422"/>
      <c r="P136" s="422">
        <f t="shared" si="90"/>
        <v>0</v>
      </c>
      <c r="Q136" s="422"/>
      <c r="R136" s="422">
        <f t="shared" si="90"/>
        <v>0</v>
      </c>
      <c r="S136" s="422"/>
      <c r="T136" s="417">
        <f>SUM(B136:R136)</f>
        <v>0</v>
      </c>
      <c r="U136" s="448" t="s">
        <v>310</v>
      </c>
    </row>
    <row r="137" spans="1:24" ht="12.75" hidden="1" customHeight="1" x14ac:dyDescent="0.25">
      <c r="A137" s="435"/>
      <c r="B137" s="435"/>
      <c r="C137" s="435"/>
      <c r="D137" s="435"/>
      <c r="E137" s="435"/>
      <c r="F137" s="435"/>
      <c r="G137" s="435"/>
      <c r="H137" s="435"/>
      <c r="I137" s="435"/>
      <c r="J137" s="435"/>
      <c r="K137" s="435"/>
      <c r="L137" s="435"/>
      <c r="M137" s="435"/>
      <c r="N137" s="435"/>
      <c r="O137" s="435"/>
      <c r="P137" s="435"/>
      <c r="Q137" s="435"/>
      <c r="R137" s="435"/>
      <c r="S137" s="435"/>
      <c r="T137" s="435"/>
      <c r="U137" s="435"/>
    </row>
    <row r="138" spans="1:24" ht="24" customHeight="1" x14ac:dyDescent="0.2">
      <c r="A138" s="450" t="s">
        <v>322</v>
      </c>
      <c r="B138" s="438">
        <f>'1.2.1.C. Partneris-1'!C3</f>
        <v>0</v>
      </c>
      <c r="C138" s="439"/>
      <c r="D138" s="439"/>
      <c r="E138" s="439"/>
      <c r="F138" s="438">
        <f>'1.2.1.C. Partneris-1'!H3</f>
        <v>0</v>
      </c>
      <c r="G138" s="439"/>
      <c r="H138" s="440"/>
      <c r="I138" s="439"/>
      <c r="J138" s="440" t="s">
        <v>317</v>
      </c>
      <c r="K138" s="439"/>
      <c r="L138" s="442">
        <f>'1.2.1.C. Partneris-1'!C24</f>
        <v>0.85</v>
      </c>
      <c r="M138" s="439"/>
      <c r="N138" s="443" t="s">
        <v>326</v>
      </c>
      <c r="O138" s="439"/>
      <c r="P138" s="440"/>
      <c r="Q138" s="439"/>
      <c r="R138" s="440"/>
      <c r="S138" s="439"/>
      <c r="T138" s="440"/>
      <c r="U138" s="440"/>
      <c r="W138" s="4">
        <f>IF(F138=Dati!$J$3,1,IF(F138=Dati!$J$4,2,IF(F138=Dati!$J$5,3,0)))</f>
        <v>2</v>
      </c>
      <c r="X138" s="4">
        <f>'1.2.1.C. Partneris-1'!AA3</f>
        <v>0</v>
      </c>
    </row>
    <row r="139" spans="1:24" x14ac:dyDescent="0.2">
      <c r="A139" s="409" t="s">
        <v>302</v>
      </c>
      <c r="B139" s="410">
        <f>B$3</f>
        <v>2024</v>
      </c>
      <c r="C139" s="410"/>
      <c r="D139" s="410">
        <f>D$3</f>
        <v>2025</v>
      </c>
      <c r="E139" s="410"/>
      <c r="F139" s="410">
        <f>F$3</f>
        <v>2026</v>
      </c>
      <c r="G139" s="410"/>
      <c r="H139" s="410">
        <f>H$3</f>
        <v>2027</v>
      </c>
      <c r="I139" s="410"/>
      <c r="J139" s="410" t="str">
        <f>J$3</f>
        <v>X</v>
      </c>
      <c r="K139" s="410"/>
      <c r="L139" s="410" t="str">
        <f>L$3</f>
        <v>X</v>
      </c>
      <c r="M139" s="410"/>
      <c r="N139" s="410" t="str">
        <f>N$3</f>
        <v>X</v>
      </c>
      <c r="O139" s="410"/>
      <c r="P139" s="410" t="str">
        <f>P$3</f>
        <v>X</v>
      </c>
      <c r="Q139" s="410"/>
      <c r="R139" s="410" t="str">
        <f>R$3</f>
        <v>X</v>
      </c>
      <c r="S139" s="410"/>
      <c r="T139" s="410"/>
      <c r="U139" s="410"/>
    </row>
    <row r="140" spans="1:24" x14ac:dyDescent="0.2">
      <c r="A140" s="444"/>
      <c r="B140" s="411" t="s">
        <v>303</v>
      </c>
      <c r="C140" s="411"/>
      <c r="D140" s="411" t="s">
        <v>303</v>
      </c>
      <c r="E140" s="411"/>
      <c r="F140" s="411" t="s">
        <v>303</v>
      </c>
      <c r="G140" s="411"/>
      <c r="H140" s="411" t="s">
        <v>303</v>
      </c>
      <c r="I140" s="411"/>
      <c r="J140" s="411" t="s">
        <v>303</v>
      </c>
      <c r="K140" s="411"/>
      <c r="L140" s="411" t="s">
        <v>303</v>
      </c>
      <c r="M140" s="411"/>
      <c r="N140" s="411" t="s">
        <v>303</v>
      </c>
      <c r="O140" s="411"/>
      <c r="P140" s="411" t="s">
        <v>303</v>
      </c>
      <c r="Q140" s="411"/>
      <c r="R140" s="411" t="s">
        <v>303</v>
      </c>
      <c r="S140" s="411"/>
      <c r="T140" s="411" t="s">
        <v>184</v>
      </c>
      <c r="U140" s="411" t="s">
        <v>128</v>
      </c>
    </row>
    <row r="141" spans="1:24" ht="12.75" customHeight="1" x14ac:dyDescent="0.2">
      <c r="A141" s="445" t="str">
        <f>A$5</f>
        <v>Eiropas Reģionālās attīstības fonds</v>
      </c>
      <c r="B141" s="446">
        <f>(B148*$L$138)-B153</f>
        <v>0</v>
      </c>
      <c r="C141" s="446"/>
      <c r="D141" s="446">
        <f t="shared" ref="D141:R141" si="91">(D148*$L$138)-D153</f>
        <v>0</v>
      </c>
      <c r="E141" s="446"/>
      <c r="F141" s="446">
        <f t="shared" si="91"/>
        <v>0</v>
      </c>
      <c r="G141" s="446"/>
      <c r="H141" s="446">
        <f t="shared" si="91"/>
        <v>0</v>
      </c>
      <c r="I141" s="446"/>
      <c r="J141" s="446">
        <f t="shared" si="91"/>
        <v>0</v>
      </c>
      <c r="K141" s="446"/>
      <c r="L141" s="446">
        <f t="shared" si="91"/>
        <v>0</v>
      </c>
      <c r="M141" s="446"/>
      <c r="N141" s="446">
        <f t="shared" si="91"/>
        <v>0</v>
      </c>
      <c r="O141" s="446"/>
      <c r="P141" s="446">
        <f t="shared" si="91"/>
        <v>0</v>
      </c>
      <c r="Q141" s="446"/>
      <c r="R141" s="446">
        <f t="shared" si="91"/>
        <v>0</v>
      </c>
      <c r="S141" s="446"/>
      <c r="T141" s="413">
        <f>SUM(B141:R141)</f>
        <v>0</v>
      </c>
      <c r="U141" s="414" t="e">
        <f>T141/$T$148</f>
        <v>#DIV/0!</v>
      </c>
    </row>
    <row r="142" spans="1:24" ht="12.75" customHeight="1" x14ac:dyDescent="0.2">
      <c r="A142" s="415" t="str">
        <f>A$6</f>
        <v>Attiecināmais valsts budžeta finansējums</v>
      </c>
      <c r="B142" s="446">
        <f>IF($W138=2,B148-B141,0)</f>
        <v>0</v>
      </c>
      <c r="C142" s="446"/>
      <c r="D142" s="446">
        <f t="shared" ref="D142:R142" si="92">IF($W138=2,D148-D141,0)</f>
        <v>0</v>
      </c>
      <c r="E142" s="446"/>
      <c r="F142" s="446">
        <f t="shared" si="92"/>
        <v>0</v>
      </c>
      <c r="G142" s="446"/>
      <c r="H142" s="446">
        <f t="shared" si="92"/>
        <v>0</v>
      </c>
      <c r="I142" s="446"/>
      <c r="J142" s="446">
        <f t="shared" si="92"/>
        <v>0</v>
      </c>
      <c r="K142" s="446"/>
      <c r="L142" s="446">
        <f t="shared" si="92"/>
        <v>0</v>
      </c>
      <c r="M142" s="446"/>
      <c r="N142" s="446">
        <f t="shared" si="92"/>
        <v>0</v>
      </c>
      <c r="O142" s="446"/>
      <c r="P142" s="446">
        <f t="shared" si="92"/>
        <v>0</v>
      </c>
      <c r="Q142" s="446"/>
      <c r="R142" s="446">
        <f t="shared" si="92"/>
        <v>0</v>
      </c>
      <c r="S142" s="446"/>
      <c r="T142" s="413">
        <f t="shared" ref="T142:T147" si="93">SUM(B142:R142)</f>
        <v>0</v>
      </c>
      <c r="U142" s="414" t="e">
        <f t="shared" ref="U142:U147" si="94">T142/$T$148</f>
        <v>#DIV/0!</v>
      </c>
    </row>
    <row r="143" spans="1:24" ht="12.75" customHeight="1" x14ac:dyDescent="0.2">
      <c r="A143" s="415" t="str">
        <f>A$7</f>
        <v>Valsts budžeta dotācija pašvaldībām</v>
      </c>
      <c r="B143" s="447">
        <f>IF($W138=1,(B141/0.85*0.15+B141)*0.15*'1.2.1.C. Partneris-1'!$O$3,0)</f>
        <v>0</v>
      </c>
      <c r="C143" s="447"/>
      <c r="D143" s="447">
        <f>IF($W138=1,(D141/0.85*0.15+D141)*0.15*'1.2.1.C. Partneris-1'!$O$3,0)</f>
        <v>0</v>
      </c>
      <c r="E143" s="447"/>
      <c r="F143" s="447">
        <f>IF($W138=1,(F141/0.85*0.15+F141)*0.15*'1.2.1.C. Partneris-1'!$O$3,0)</f>
        <v>0</v>
      </c>
      <c r="G143" s="447"/>
      <c r="H143" s="447">
        <f>IF($W138=1,(H141/0.85*0.15+H141)*0.15*'1.2.1.C. Partneris-1'!$O$3,0)</f>
        <v>0</v>
      </c>
      <c r="I143" s="447"/>
      <c r="J143" s="447">
        <f>IF($W138=1,(J141/0.85*0.15+J141)*0.15*'1.2.1.C. Partneris-1'!$O$3,0)</f>
        <v>0</v>
      </c>
      <c r="K143" s="447"/>
      <c r="L143" s="447">
        <f>IF($W138=1,(L141/0.85*0.15+L141)*0.15*'1.2.1.C. Partneris-1'!$O$3,0)</f>
        <v>0</v>
      </c>
      <c r="M143" s="447"/>
      <c r="N143" s="447">
        <f>IF($W138=1,(N141/0.85*0.15+N141)*0.15*'1.2.1.C. Partneris-1'!$O$3,0)</f>
        <v>0</v>
      </c>
      <c r="O143" s="447"/>
      <c r="P143" s="447">
        <f>IF($W138=1,(P141/0.85*0.15+P141)*0.15*'1.2.1.C. Partneris-1'!$O$3,0)</f>
        <v>0</v>
      </c>
      <c r="Q143" s="447"/>
      <c r="R143" s="447">
        <f>IF($W138=1,(R141/0.85*0.15+R141)*0.15*'1.2.1.C. Partneris-1'!$O$3,0)</f>
        <v>0</v>
      </c>
      <c r="S143" s="447"/>
      <c r="T143" s="413">
        <f t="shared" si="93"/>
        <v>0</v>
      </c>
      <c r="U143" s="414" t="e">
        <f t="shared" si="94"/>
        <v>#DIV/0!</v>
      </c>
    </row>
    <row r="144" spans="1:24" ht="12.75" customHeight="1" x14ac:dyDescent="0.2">
      <c r="A144" s="415" t="str">
        <f>A$8</f>
        <v>Pašvaldības finansējums</v>
      </c>
      <c r="B144" s="447">
        <f>IF($W138=1,B148-B141-B143-B147-B145,0)</f>
        <v>0</v>
      </c>
      <c r="C144" s="447"/>
      <c r="D144" s="447">
        <f t="shared" ref="D144:R144" si="95">IF($W138=1,D148-D141-D143-D147-D145,0)</f>
        <v>0</v>
      </c>
      <c r="E144" s="447"/>
      <c r="F144" s="447">
        <f t="shared" si="95"/>
        <v>0</v>
      </c>
      <c r="G144" s="447"/>
      <c r="H144" s="447">
        <f t="shared" si="95"/>
        <v>0</v>
      </c>
      <c r="I144" s="447"/>
      <c r="J144" s="447">
        <f t="shared" si="95"/>
        <v>0</v>
      </c>
      <c r="K144" s="447"/>
      <c r="L144" s="447">
        <f t="shared" si="95"/>
        <v>0</v>
      </c>
      <c r="M144" s="447"/>
      <c r="N144" s="447">
        <f t="shared" si="95"/>
        <v>0</v>
      </c>
      <c r="O144" s="447"/>
      <c r="P144" s="447">
        <f t="shared" si="95"/>
        <v>0</v>
      </c>
      <c r="Q144" s="447"/>
      <c r="R144" s="447">
        <f t="shared" si="95"/>
        <v>0</v>
      </c>
      <c r="S144" s="447"/>
      <c r="T144" s="413">
        <f t="shared" si="93"/>
        <v>0</v>
      </c>
      <c r="U144" s="414" t="e">
        <f t="shared" si="94"/>
        <v>#DIV/0!</v>
      </c>
    </row>
    <row r="145" spans="1:23" s="3" customFormat="1" ht="12.75" customHeight="1" x14ac:dyDescent="0.2">
      <c r="A145" s="415" t="str">
        <f>A$9</f>
        <v>Cits publiskais finansējums</v>
      </c>
      <c r="B145" s="447">
        <f>IF($X$138=2,B148*(1-$L$138),0)</f>
        <v>0</v>
      </c>
      <c r="C145" s="447"/>
      <c r="D145" s="447">
        <f t="shared" ref="D145:R145" si="96">IF($X$138=2,D148*(1-$L$138),0)</f>
        <v>0</v>
      </c>
      <c r="E145" s="447"/>
      <c r="F145" s="447">
        <f t="shared" si="96"/>
        <v>0</v>
      </c>
      <c r="G145" s="447"/>
      <c r="H145" s="447">
        <f t="shared" si="96"/>
        <v>0</v>
      </c>
      <c r="I145" s="447"/>
      <c r="J145" s="447">
        <f t="shared" si="96"/>
        <v>0</v>
      </c>
      <c r="K145" s="447"/>
      <c r="L145" s="447">
        <f t="shared" si="96"/>
        <v>0</v>
      </c>
      <c r="M145" s="447"/>
      <c r="N145" s="447">
        <f t="shared" si="96"/>
        <v>0</v>
      </c>
      <c r="O145" s="447"/>
      <c r="P145" s="447">
        <f t="shared" si="96"/>
        <v>0</v>
      </c>
      <c r="Q145" s="447"/>
      <c r="R145" s="447">
        <f t="shared" si="96"/>
        <v>0</v>
      </c>
      <c r="S145" s="447"/>
      <c r="T145" s="413">
        <f t="shared" si="93"/>
        <v>0</v>
      </c>
      <c r="U145" s="414" t="e">
        <f t="shared" si="94"/>
        <v>#DIV/0!</v>
      </c>
    </row>
    <row r="146" spans="1:23" ht="12.75" customHeight="1" x14ac:dyDescent="0.2">
      <c r="A146" s="416" t="str">
        <f>A$10</f>
        <v>Publiskās attiecināmās izmaksas</v>
      </c>
      <c r="B146" s="314">
        <f>SUM(B141:B145)</f>
        <v>0</v>
      </c>
      <c r="C146" s="314"/>
      <c r="D146" s="314">
        <f t="shared" ref="D146:R146" si="97">SUM(D141:D145)</f>
        <v>0</v>
      </c>
      <c r="E146" s="314"/>
      <c r="F146" s="314">
        <f t="shared" si="97"/>
        <v>0</v>
      </c>
      <c r="G146" s="314"/>
      <c r="H146" s="314">
        <f t="shared" si="97"/>
        <v>0</v>
      </c>
      <c r="I146" s="314"/>
      <c r="J146" s="314">
        <f t="shared" si="97"/>
        <v>0</v>
      </c>
      <c r="K146" s="314"/>
      <c r="L146" s="314">
        <f t="shared" si="97"/>
        <v>0</v>
      </c>
      <c r="M146" s="314"/>
      <c r="N146" s="314">
        <f t="shared" si="97"/>
        <v>0</v>
      </c>
      <c r="O146" s="314"/>
      <c r="P146" s="314">
        <f t="shared" si="97"/>
        <v>0</v>
      </c>
      <c r="Q146" s="314"/>
      <c r="R146" s="314">
        <f t="shared" si="97"/>
        <v>0</v>
      </c>
      <c r="S146" s="314"/>
      <c r="T146" s="417">
        <f t="shared" si="93"/>
        <v>0</v>
      </c>
      <c r="U146" s="414" t="e">
        <f>T146/$T$148</f>
        <v>#DIV/0!</v>
      </c>
    </row>
    <row r="147" spans="1:23" ht="12.75" customHeight="1" x14ac:dyDescent="0.2">
      <c r="A147" s="415" t="str">
        <f>A$11</f>
        <v>Privātās attiecināmās izmaksas</v>
      </c>
      <c r="B147" s="447">
        <f>IF($W$138=1,0,IF($W$138=3,B148-B146,0))</f>
        <v>0</v>
      </c>
      <c r="C147" s="447"/>
      <c r="D147" s="447">
        <f t="shared" ref="D147" si="98">IF($W$138=1,0,IF($W$138=3,D148-D146,0))</f>
        <v>0</v>
      </c>
      <c r="E147" s="447"/>
      <c r="F147" s="447">
        <f t="shared" ref="F147" si="99">IF($W$138=1,0,IF($W$138=3,F148-F146,0))</f>
        <v>0</v>
      </c>
      <c r="G147" s="447"/>
      <c r="H147" s="447">
        <f t="shared" ref="H147" si="100">IF($W$138=1,0,IF($W$138=3,H148-H146,0))</f>
        <v>0</v>
      </c>
      <c r="I147" s="447"/>
      <c r="J147" s="447">
        <f t="shared" ref="J147" si="101">IF($W$138=1,0,IF($W$138=3,J148-J146,0))</f>
        <v>0</v>
      </c>
      <c r="K147" s="447"/>
      <c r="L147" s="447">
        <f t="shared" ref="L147" si="102">IF($W$138=1,0,IF($W$138=3,L148-L146,0))</f>
        <v>0</v>
      </c>
      <c r="M147" s="447"/>
      <c r="N147" s="447">
        <f t="shared" ref="N147" si="103">IF($W$138=1,0,IF($W$138=3,N148-N146,0))</f>
        <v>0</v>
      </c>
      <c r="O147" s="447"/>
      <c r="P147" s="447">
        <f t="shared" ref="P147" si="104">IF($W$138=1,0,IF($W$138=3,P148-P146,0))</f>
        <v>0</v>
      </c>
      <c r="Q147" s="447"/>
      <c r="R147" s="447">
        <f t="shared" ref="R147" si="105">IF($W$138=1,0,IF($W$138=3,R148-R146,0))</f>
        <v>0</v>
      </c>
      <c r="S147" s="447"/>
      <c r="T147" s="413">
        <f t="shared" si="93"/>
        <v>0</v>
      </c>
      <c r="U147" s="414" t="e">
        <f t="shared" si="94"/>
        <v>#DIV/0!</v>
      </c>
    </row>
    <row r="148" spans="1:23" ht="12.75" customHeight="1" x14ac:dyDescent="0.2">
      <c r="A148" s="416" t="str">
        <f>A$12</f>
        <v>Kopējās attiecināmās izmaksas</v>
      </c>
      <c r="B148" s="314">
        <f>IF(B23=2,'1.2.1.C. Partneris-1'!H24,'1.2.1.C. Partneris-1'!H24*B23)</f>
        <v>0</v>
      </c>
      <c r="C148" s="314"/>
      <c r="D148" s="314">
        <f>IF(D23=2,'1.2.1.C. Partneris-1'!J24+'1.2.1.C. Partneris-1'!H24,'1.2.1.C. Partneris-1'!J24*D23)</f>
        <v>0</v>
      </c>
      <c r="E148" s="314"/>
      <c r="F148" s="314">
        <f>IF(F23=2,'1.2.1.C. Partneris-1'!L24+'1.2.1.C. Partneris-1'!J24+'1.2.1.C. Partneris-1'!H24,'1.2.1.C. Partneris-1'!L24*F23)</f>
        <v>0</v>
      </c>
      <c r="G148" s="314"/>
      <c r="H148" s="314">
        <f>IF(H23=2,'1.2.1.C. Partneris-1'!N24+'1.2.1.C. Partneris-1'!L24+'1.2.1.C. Partneris-1'!J24+'1.2.1.C. Partneris-1'!H24,'1.2.1.C. Partneris-1'!N24*H23)</f>
        <v>0</v>
      </c>
      <c r="I148" s="314"/>
      <c r="J148" s="314">
        <f>IF(J23=2,'1.2.1.C. Partneris-1'!P24,'1.2.1.C. Partneris-1'!P24*J23)</f>
        <v>0</v>
      </c>
      <c r="K148" s="314"/>
      <c r="L148" s="314">
        <f>IF(L23=2,'1.2.1.C. Partneris-1'!R24,'1.2.1.C. Partneris-1'!R24*L23)</f>
        <v>0</v>
      </c>
      <c r="M148" s="314"/>
      <c r="N148" s="314">
        <f>IF(N23=2,'1.2.1.C. Partneris-1'!T24,'1.2.1.C. Partneris-1'!T24*N23)</f>
        <v>0</v>
      </c>
      <c r="O148" s="314"/>
      <c r="P148" s="314">
        <f>IF(P23=2,'1.2.1.C. Partneris-1'!V24,'1.2.1.C. Partneris-1'!V24*P23)</f>
        <v>0</v>
      </c>
      <c r="Q148" s="314"/>
      <c r="R148" s="314">
        <f>IF(R23=2,'1.2.1.C. Partneris-1'!X24,'1.2.1.C. Partneris-1'!X24*R23)</f>
        <v>0</v>
      </c>
      <c r="S148" s="314"/>
      <c r="T148" s="417">
        <f>SUM(B148:R148)</f>
        <v>0</v>
      </c>
      <c r="U148" s="414" t="e">
        <f>T148/$T$148</f>
        <v>#DIV/0!</v>
      </c>
    </row>
    <row r="149" spans="1:23" ht="12.75" customHeight="1" x14ac:dyDescent="0.2">
      <c r="A149" s="415" t="str">
        <f>A$13</f>
        <v>Publiskās neattiecināmās izmaksas</v>
      </c>
      <c r="B149" s="447">
        <f>IF($W138=1,B154,0)</f>
        <v>0</v>
      </c>
      <c r="C149" s="447"/>
      <c r="D149" s="447">
        <f t="shared" ref="D149" si="106">IF($W138=1,D154,0)</f>
        <v>0</v>
      </c>
      <c r="E149" s="447"/>
      <c r="F149" s="447">
        <f t="shared" ref="F149" si="107">IF($W138=1,F154,0)</f>
        <v>0</v>
      </c>
      <c r="G149" s="447"/>
      <c r="H149" s="447">
        <f t="shared" ref="H149" si="108">IF($W138=1,H154,0)</f>
        <v>0</v>
      </c>
      <c r="I149" s="447"/>
      <c r="J149" s="447">
        <f t="shared" ref="J149" si="109">IF($W138=1,J154,0)</f>
        <v>0</v>
      </c>
      <c r="K149" s="447"/>
      <c r="L149" s="447">
        <f t="shared" ref="L149" si="110">IF($W138=1,L154,0)</f>
        <v>0</v>
      </c>
      <c r="M149" s="447"/>
      <c r="N149" s="447">
        <f t="shared" ref="N149" si="111">IF($W138=1,N154,0)</f>
        <v>0</v>
      </c>
      <c r="O149" s="447"/>
      <c r="P149" s="447">
        <f t="shared" ref="P149" si="112">IF($W138=1,P154,0)</f>
        <v>0</v>
      </c>
      <c r="Q149" s="447"/>
      <c r="R149" s="447">
        <f t="shared" ref="R149" si="113">IF($W138=1,R154,0)</f>
        <v>0</v>
      </c>
      <c r="S149" s="447"/>
      <c r="T149" s="413">
        <f t="shared" ref="T149:T151" si="114">SUM(B149:R149)</f>
        <v>0</v>
      </c>
      <c r="U149" s="448" t="s">
        <v>310</v>
      </c>
    </row>
    <row r="150" spans="1:23" ht="12.75" customHeight="1" x14ac:dyDescent="0.2">
      <c r="A150" s="415" t="str">
        <f>A$14</f>
        <v>Privātās neattiecināmās izmaksas</v>
      </c>
      <c r="B150" s="447">
        <f>IF($W138=3,B154,0)</f>
        <v>0</v>
      </c>
      <c r="C150" s="447"/>
      <c r="D150" s="447">
        <f t="shared" ref="D150" si="115">IF($W138=3,D154,0)</f>
        <v>0</v>
      </c>
      <c r="E150" s="447"/>
      <c r="F150" s="447">
        <f t="shared" ref="F150" si="116">IF($W138=3,F154,0)</f>
        <v>0</v>
      </c>
      <c r="G150" s="447"/>
      <c r="H150" s="447">
        <f t="shared" ref="H150" si="117">IF($W138=3,H154,0)</f>
        <v>0</v>
      </c>
      <c r="I150" s="447"/>
      <c r="J150" s="447">
        <f t="shared" ref="J150" si="118">IF($W138=3,J154,0)</f>
        <v>0</v>
      </c>
      <c r="K150" s="447"/>
      <c r="L150" s="447">
        <f t="shared" ref="L150" si="119">IF($W138=3,L154,0)</f>
        <v>0</v>
      </c>
      <c r="M150" s="447"/>
      <c r="N150" s="447">
        <f t="shared" ref="N150" si="120">IF($W138=3,N154,0)</f>
        <v>0</v>
      </c>
      <c r="O150" s="447"/>
      <c r="P150" s="447">
        <f t="shared" ref="P150" si="121">IF($W138=3,P154,0)</f>
        <v>0</v>
      </c>
      <c r="Q150" s="447"/>
      <c r="R150" s="447">
        <f t="shared" ref="R150" si="122">IF($W138=3,R154,0)</f>
        <v>0</v>
      </c>
      <c r="S150" s="447"/>
      <c r="T150" s="413">
        <f t="shared" si="114"/>
        <v>0</v>
      </c>
      <c r="U150" s="448" t="s">
        <v>310</v>
      </c>
    </row>
    <row r="151" spans="1:23" ht="12.75" customHeight="1" x14ac:dyDescent="0.2">
      <c r="A151" s="416" t="str">
        <f>A$15</f>
        <v>Neattiecināmās izmaksas kopā</v>
      </c>
      <c r="B151" s="314">
        <f>SUM(B149:B150)</f>
        <v>0</v>
      </c>
      <c r="C151" s="314"/>
      <c r="D151" s="314">
        <f>'1.2.1.C. Partneris-1'!K24</f>
        <v>0</v>
      </c>
      <c r="E151" s="314"/>
      <c r="F151" s="314">
        <f>'1.2.1.C. Partneris-1'!M24</f>
        <v>0</v>
      </c>
      <c r="G151" s="314"/>
      <c r="H151" s="314">
        <f>'1.2.1.C. Partneris-1'!O24</f>
        <v>0</v>
      </c>
      <c r="I151" s="314"/>
      <c r="J151" s="314">
        <f>'1.2.1.C. Partneris-1'!Q24</f>
        <v>0</v>
      </c>
      <c r="K151" s="314"/>
      <c r="L151" s="314">
        <f>'1.2.1.C. Partneris-1'!S24</f>
        <v>0</v>
      </c>
      <c r="M151" s="314"/>
      <c r="N151" s="314">
        <f>'1.2.1.C. Partneris-1'!U24</f>
        <v>0</v>
      </c>
      <c r="O151" s="314"/>
      <c r="P151" s="314">
        <f>'1.2.1.C. Partneris-1'!W24</f>
        <v>0</v>
      </c>
      <c r="Q151" s="314"/>
      <c r="R151" s="314">
        <f>'1.2.1.C. Partneris-1'!Y24</f>
        <v>0</v>
      </c>
      <c r="S151" s="314"/>
      <c r="T151" s="417">
        <f t="shared" si="114"/>
        <v>0</v>
      </c>
      <c r="U151" s="448" t="s">
        <v>310</v>
      </c>
    </row>
    <row r="152" spans="1:23" ht="12.75" customHeight="1" x14ac:dyDescent="0.25">
      <c r="A152" s="421" t="str">
        <f>A$16</f>
        <v>Kopējās izmaksas</v>
      </c>
      <c r="B152" s="422">
        <f>B148+B151</f>
        <v>0</v>
      </c>
      <c r="C152" s="422"/>
      <c r="D152" s="422">
        <f t="shared" ref="D152:R152" si="123">D148+D151</f>
        <v>0</v>
      </c>
      <c r="E152" s="422"/>
      <c r="F152" s="422">
        <f t="shared" si="123"/>
        <v>0</v>
      </c>
      <c r="G152" s="422"/>
      <c r="H152" s="422">
        <f t="shared" si="123"/>
        <v>0</v>
      </c>
      <c r="I152" s="422"/>
      <c r="J152" s="422">
        <f t="shared" si="123"/>
        <v>0</v>
      </c>
      <c r="K152" s="422"/>
      <c r="L152" s="422">
        <f t="shared" si="123"/>
        <v>0</v>
      </c>
      <c r="M152" s="422"/>
      <c r="N152" s="422">
        <f t="shared" si="123"/>
        <v>0</v>
      </c>
      <c r="O152" s="422"/>
      <c r="P152" s="422">
        <f t="shared" si="123"/>
        <v>0</v>
      </c>
      <c r="Q152" s="422"/>
      <c r="R152" s="422">
        <f t="shared" si="123"/>
        <v>0</v>
      </c>
      <c r="S152" s="422"/>
      <c r="T152" s="417">
        <f>SUM(B152:R152)</f>
        <v>0</v>
      </c>
      <c r="U152" s="448" t="s">
        <v>310</v>
      </c>
    </row>
    <row r="153" spans="1:23" hidden="1" x14ac:dyDescent="0.2">
      <c r="A153" s="451" t="s">
        <v>327</v>
      </c>
      <c r="B153" s="452">
        <f>B148*$L$138*$W$20</f>
        <v>0</v>
      </c>
      <c r="C153" s="452"/>
      <c r="D153" s="452">
        <f t="shared" ref="D153:R153" si="124">D148*$L$138*$W$20</f>
        <v>0</v>
      </c>
      <c r="E153" s="452"/>
      <c r="F153" s="452">
        <f t="shared" si="124"/>
        <v>0</v>
      </c>
      <c r="G153" s="452"/>
      <c r="H153" s="452">
        <f t="shared" si="124"/>
        <v>0</v>
      </c>
      <c r="I153" s="452"/>
      <c r="J153" s="452">
        <f t="shared" si="124"/>
        <v>0</v>
      </c>
      <c r="K153" s="452"/>
      <c r="L153" s="452">
        <f t="shared" si="124"/>
        <v>0</v>
      </c>
      <c r="M153" s="452"/>
      <c r="N153" s="452">
        <f t="shared" si="124"/>
        <v>0</v>
      </c>
      <c r="O153" s="452"/>
      <c r="P153" s="452">
        <f t="shared" si="124"/>
        <v>0</v>
      </c>
      <c r="Q153" s="452"/>
      <c r="R153" s="452">
        <f t="shared" si="124"/>
        <v>0</v>
      </c>
      <c r="T153" s="452">
        <f>IF(X138=1,0,SUM(B153:R153))</f>
        <v>0</v>
      </c>
    </row>
    <row r="154" spans="1:23" hidden="1" x14ac:dyDescent="0.2">
      <c r="A154" s="451" t="s">
        <v>312</v>
      </c>
      <c r="B154" s="452">
        <f>IF(B23=2,'1.2.1.C. Partneris-1'!I24,'1.2.1.C. Partneris-1'!I24*B23)</f>
        <v>0</v>
      </c>
      <c r="C154" s="452"/>
      <c r="D154" s="452">
        <f>IF(D23=2,'1.2.1.C. Partneris-1'!K24,'1.2.1.C. Partneris-1'!K24*D23)</f>
        <v>0</v>
      </c>
      <c r="E154" s="452"/>
      <c r="F154" s="452">
        <f>IF(F23=2,'1.2.1.C. Partneris-1'!M24,'1.2.1.C. Partneris-1'!M24*F23)</f>
        <v>0</v>
      </c>
      <c r="G154" s="452"/>
      <c r="H154" s="452">
        <f>IF(H23=2,'1.2.1.C. Partneris-1'!O24,'1.2.1.C. Partneris-1'!O24*H23)</f>
        <v>0</v>
      </c>
      <c r="I154" s="452"/>
      <c r="J154" s="452">
        <f>IF(J23=2,'1.2.1.C. Partneris-1'!Q24,'1.2.1.C. Partneris-1'!Q24*J23)</f>
        <v>0</v>
      </c>
      <c r="K154" s="452"/>
      <c r="L154" s="452">
        <f>IF(L23=2,'1.2.1.C. Partneris-1'!S24,'1.2.1.C. Partneris-1'!S24*L23)</f>
        <v>0</v>
      </c>
      <c r="M154" s="452"/>
      <c r="N154" s="452">
        <f>IF(N23=2,'1.2.1.C. Partneris-1'!U24,'1.2.1.C. Partneris-1'!U24*N23)</f>
        <v>0</v>
      </c>
      <c r="O154" s="452"/>
      <c r="P154" s="452">
        <f>IF(P23=2,'1.2.1.C. Partneris-1'!W24,'1.2.1.C. Partneris-1'!W24*P23)</f>
        <v>0</v>
      </c>
      <c r="Q154" s="452"/>
      <c r="R154" s="452">
        <f>IF(R23=2,'1.2.1.C. Partneris-1'!Y24,'1.2.1.C. Partneris-1'!Y24*R23)</f>
        <v>0</v>
      </c>
    </row>
    <row r="156" spans="1:23" ht="24" customHeight="1" x14ac:dyDescent="0.2">
      <c r="A156" s="453" t="s">
        <v>328</v>
      </c>
      <c r="B156" s="438">
        <f>'1.2.2.A. Partneris-2'!C3</f>
        <v>0</v>
      </c>
      <c r="C156" s="439"/>
      <c r="D156" s="439"/>
      <c r="E156" s="439"/>
      <c r="F156" s="438">
        <f>'1.2.2.A. Partneris-2'!H3</f>
        <v>0</v>
      </c>
      <c r="G156" s="439"/>
      <c r="H156" s="440"/>
      <c r="I156" s="439"/>
      <c r="J156" s="440" t="s">
        <v>317</v>
      </c>
      <c r="K156" s="439"/>
      <c r="L156" s="442">
        <f>'1.2.2.A. Partneris-2'!C24</f>
        <v>0.85</v>
      </c>
      <c r="M156" s="439"/>
      <c r="N156" s="443" t="s">
        <v>323</v>
      </c>
      <c r="O156" s="439"/>
      <c r="P156" s="440"/>
      <c r="Q156" s="439"/>
      <c r="R156" s="440"/>
      <c r="S156" s="439"/>
      <c r="T156" s="440"/>
      <c r="U156" s="440"/>
      <c r="W156" s="4">
        <f>IF(F156=Dati!$J$3,1,IF(F156=Dati!$J$4,2,IF(F156=Dati!$J$5,3,0)))</f>
        <v>2</v>
      </c>
    </row>
    <row r="157" spans="1:23" x14ac:dyDescent="0.2">
      <c r="A157" s="409" t="s">
        <v>302</v>
      </c>
      <c r="B157" s="410">
        <f>B$3</f>
        <v>2024</v>
      </c>
      <c r="C157" s="410"/>
      <c r="D157" s="410">
        <f>D$3</f>
        <v>2025</v>
      </c>
      <c r="E157" s="410"/>
      <c r="F157" s="410">
        <f>F$3</f>
        <v>2026</v>
      </c>
      <c r="G157" s="410"/>
      <c r="H157" s="410">
        <f>H$3</f>
        <v>2027</v>
      </c>
      <c r="I157" s="410"/>
      <c r="J157" s="410" t="str">
        <f>J$3</f>
        <v>X</v>
      </c>
      <c r="K157" s="410"/>
      <c r="L157" s="410" t="str">
        <f>L$3</f>
        <v>X</v>
      </c>
      <c r="M157" s="410"/>
      <c r="N157" s="410" t="str">
        <f>N$3</f>
        <v>X</v>
      </c>
      <c r="O157" s="410"/>
      <c r="P157" s="410" t="str">
        <f>P$3</f>
        <v>X</v>
      </c>
      <c r="Q157" s="410"/>
      <c r="R157" s="410" t="str">
        <f>R$3</f>
        <v>X</v>
      </c>
      <c r="S157" s="410"/>
      <c r="T157" s="410"/>
      <c r="U157" s="410"/>
    </row>
    <row r="158" spans="1:23" x14ac:dyDescent="0.2">
      <c r="A158" s="444"/>
      <c r="B158" s="411" t="s">
        <v>303</v>
      </c>
      <c r="C158" s="411"/>
      <c r="D158" s="411" t="s">
        <v>303</v>
      </c>
      <c r="E158" s="411"/>
      <c r="F158" s="411" t="s">
        <v>303</v>
      </c>
      <c r="G158" s="411"/>
      <c r="H158" s="411" t="s">
        <v>303</v>
      </c>
      <c r="I158" s="411"/>
      <c r="J158" s="411" t="s">
        <v>303</v>
      </c>
      <c r="K158" s="411"/>
      <c r="L158" s="411" t="s">
        <v>303</v>
      </c>
      <c r="M158" s="411"/>
      <c r="N158" s="411" t="s">
        <v>303</v>
      </c>
      <c r="O158" s="411"/>
      <c r="P158" s="411" t="s">
        <v>303</v>
      </c>
      <c r="Q158" s="411"/>
      <c r="R158" s="411" t="s">
        <v>303</v>
      </c>
      <c r="S158" s="411"/>
      <c r="T158" s="411" t="s">
        <v>184</v>
      </c>
      <c r="U158" s="411" t="s">
        <v>128</v>
      </c>
    </row>
    <row r="159" spans="1:23" ht="12.75" customHeight="1" x14ac:dyDescent="0.2">
      <c r="A159" s="445" t="str">
        <f>A$5</f>
        <v>Eiropas Reģionālās attīstības fonds</v>
      </c>
      <c r="B159" s="446">
        <f>B166*$L$156</f>
        <v>0</v>
      </c>
      <c r="C159" s="446"/>
      <c r="D159" s="446">
        <f t="shared" ref="D159:R159" si="125">D166*$L$156</f>
        <v>0</v>
      </c>
      <c r="E159" s="446"/>
      <c r="F159" s="446">
        <f t="shared" si="125"/>
        <v>0</v>
      </c>
      <c r="G159" s="446"/>
      <c r="H159" s="446">
        <f t="shared" si="125"/>
        <v>0</v>
      </c>
      <c r="I159" s="446"/>
      <c r="J159" s="446">
        <f t="shared" si="125"/>
        <v>0</v>
      </c>
      <c r="K159" s="446"/>
      <c r="L159" s="446">
        <f t="shared" si="125"/>
        <v>0</v>
      </c>
      <c r="M159" s="446"/>
      <c r="N159" s="446">
        <f t="shared" si="125"/>
        <v>0</v>
      </c>
      <c r="O159" s="446"/>
      <c r="P159" s="446">
        <f t="shared" si="125"/>
        <v>0</v>
      </c>
      <c r="Q159" s="446"/>
      <c r="R159" s="446">
        <f t="shared" si="125"/>
        <v>0</v>
      </c>
      <c r="S159" s="446"/>
      <c r="T159" s="413">
        <f t="shared" ref="T159:T166" si="126">SUM(B159:R159)</f>
        <v>0</v>
      </c>
      <c r="U159" s="414" t="e">
        <f>T159/$T$166</f>
        <v>#DIV/0!</v>
      </c>
    </row>
    <row r="160" spans="1:23" ht="12.75" customHeight="1" x14ac:dyDescent="0.2">
      <c r="A160" s="415" t="str">
        <f>A$6</f>
        <v>Attiecināmais valsts budžeta finansējums</v>
      </c>
      <c r="B160" s="446">
        <f>IF($W156=2,B166-B159,0)</f>
        <v>0</v>
      </c>
      <c r="C160" s="446"/>
      <c r="D160" s="446">
        <f t="shared" ref="D160:R160" si="127">IF($W156=2,D166-D159,0)</f>
        <v>0</v>
      </c>
      <c r="E160" s="446"/>
      <c r="F160" s="446">
        <f t="shared" si="127"/>
        <v>0</v>
      </c>
      <c r="G160" s="446"/>
      <c r="H160" s="446">
        <f t="shared" si="127"/>
        <v>0</v>
      </c>
      <c r="I160" s="446"/>
      <c r="J160" s="446">
        <f t="shared" si="127"/>
        <v>0</v>
      </c>
      <c r="K160" s="446"/>
      <c r="L160" s="446">
        <f t="shared" si="127"/>
        <v>0</v>
      </c>
      <c r="M160" s="446"/>
      <c r="N160" s="446">
        <f t="shared" si="127"/>
        <v>0</v>
      </c>
      <c r="O160" s="446"/>
      <c r="P160" s="446">
        <f t="shared" si="127"/>
        <v>0</v>
      </c>
      <c r="Q160" s="446"/>
      <c r="R160" s="446">
        <f t="shared" si="127"/>
        <v>0</v>
      </c>
      <c r="S160" s="446"/>
      <c r="T160" s="413">
        <f t="shared" si="126"/>
        <v>0</v>
      </c>
      <c r="U160" s="414" t="e">
        <f t="shared" ref="U160:U166" si="128">T160/$T$166</f>
        <v>#DIV/0!</v>
      </c>
    </row>
    <row r="161" spans="1:23" ht="12.75" customHeight="1" x14ac:dyDescent="0.2">
      <c r="A161" s="415" t="str">
        <f>A$7</f>
        <v>Valsts budžeta dotācija pašvaldībām</v>
      </c>
      <c r="B161" s="447">
        <f>IF($W156=1,(B159/0.85*0.15+B159)*0.15*'1.2.2.A. Partneris-2'!$O$3,0)</f>
        <v>0</v>
      </c>
      <c r="C161" s="447"/>
      <c r="D161" s="447">
        <f>IF($W156=1,(D159/0.85*0.15+D159)*0.15*'1.2.2.A. Partneris-2'!$O$3,0)</f>
        <v>0</v>
      </c>
      <c r="E161" s="447"/>
      <c r="F161" s="447">
        <f>IF($W156=1,(F159/0.85*0.15+F159)*0.15*'1.2.2.A. Partneris-2'!$O$3,0)</f>
        <v>0</v>
      </c>
      <c r="G161" s="447"/>
      <c r="H161" s="447">
        <f>IF($W156=1,(H159/0.85*0.15+H159)*0.15*'1.2.2.A. Partneris-2'!$O$3,0)</f>
        <v>0</v>
      </c>
      <c r="I161" s="447"/>
      <c r="J161" s="447">
        <f>IF($W156=1,(J159/0.85*0.15+J159)*0.15*'1.2.2.A. Partneris-2'!$O$3,0)</f>
        <v>0</v>
      </c>
      <c r="K161" s="447"/>
      <c r="L161" s="447">
        <f>IF($W156=1,(L159/0.85*0.15+L159)*0.15*'1.2.2.A. Partneris-2'!$O$3,0)</f>
        <v>0</v>
      </c>
      <c r="M161" s="447"/>
      <c r="N161" s="447">
        <f>IF($W156=1,(N159/0.85*0.15+N159)*0.15*'1.2.2.A. Partneris-2'!$O$3,0)</f>
        <v>0</v>
      </c>
      <c r="O161" s="447"/>
      <c r="P161" s="447">
        <f>IF($W156=1,(P159/0.85*0.15+P159)*0.15*'1.2.2.A. Partneris-2'!$O$3,0)</f>
        <v>0</v>
      </c>
      <c r="Q161" s="447"/>
      <c r="R161" s="447">
        <f>IF($W156=1,(R159/0.85*0.15+R159)*0.15*'1.2.2.A. Partneris-2'!$O$3,0)</f>
        <v>0</v>
      </c>
      <c r="S161" s="447"/>
      <c r="T161" s="413">
        <f t="shared" si="126"/>
        <v>0</v>
      </c>
      <c r="U161" s="414" t="e">
        <f t="shared" si="128"/>
        <v>#DIV/0!</v>
      </c>
    </row>
    <row r="162" spans="1:23" ht="12.75" customHeight="1" x14ac:dyDescent="0.2">
      <c r="A162" s="415" t="str">
        <f>A$8</f>
        <v>Pašvaldības finansējums</v>
      </c>
      <c r="B162" s="447">
        <f>IF($W156=1,B166-B159-B161,0)</f>
        <v>0</v>
      </c>
      <c r="C162" s="447"/>
      <c r="D162" s="447">
        <f t="shared" ref="D162:R162" si="129">IF($W156=1,D166-D159-D161,0)</f>
        <v>0</v>
      </c>
      <c r="E162" s="447"/>
      <c r="F162" s="447">
        <f t="shared" si="129"/>
        <v>0</v>
      </c>
      <c r="G162" s="447"/>
      <c r="H162" s="447">
        <f t="shared" si="129"/>
        <v>0</v>
      </c>
      <c r="I162" s="447"/>
      <c r="J162" s="447">
        <f t="shared" si="129"/>
        <v>0</v>
      </c>
      <c r="K162" s="447"/>
      <c r="L162" s="447">
        <f t="shared" si="129"/>
        <v>0</v>
      </c>
      <c r="M162" s="447"/>
      <c r="N162" s="447">
        <f t="shared" si="129"/>
        <v>0</v>
      </c>
      <c r="O162" s="447"/>
      <c r="P162" s="447">
        <f t="shared" si="129"/>
        <v>0</v>
      </c>
      <c r="Q162" s="447"/>
      <c r="R162" s="447">
        <f t="shared" si="129"/>
        <v>0</v>
      </c>
      <c r="S162" s="447"/>
      <c r="T162" s="413">
        <f t="shared" si="126"/>
        <v>0</v>
      </c>
      <c r="U162" s="414" t="e">
        <f t="shared" si="128"/>
        <v>#DIV/0!</v>
      </c>
    </row>
    <row r="163" spans="1:23" s="3" customFormat="1" ht="12.75" customHeight="1" x14ac:dyDescent="0.2">
      <c r="A163" s="415" t="str">
        <f>A$9</f>
        <v>Cits publiskais finansējums</v>
      </c>
      <c r="B163" s="447"/>
      <c r="C163" s="447"/>
      <c r="D163" s="447"/>
      <c r="E163" s="447"/>
      <c r="F163" s="447"/>
      <c r="G163" s="447"/>
      <c r="H163" s="447"/>
      <c r="I163" s="447"/>
      <c r="J163" s="447"/>
      <c r="K163" s="447"/>
      <c r="L163" s="447"/>
      <c r="M163" s="447"/>
      <c r="N163" s="447"/>
      <c r="O163" s="447"/>
      <c r="P163" s="447"/>
      <c r="Q163" s="447"/>
      <c r="R163" s="447"/>
      <c r="S163" s="447"/>
      <c r="T163" s="413">
        <f t="shared" si="126"/>
        <v>0</v>
      </c>
      <c r="U163" s="414" t="e">
        <f t="shared" si="128"/>
        <v>#DIV/0!</v>
      </c>
    </row>
    <row r="164" spans="1:23" ht="12.75" customHeight="1" x14ac:dyDescent="0.2">
      <c r="A164" s="416" t="str">
        <f>A$10</f>
        <v>Publiskās attiecināmās izmaksas</v>
      </c>
      <c r="B164" s="314">
        <f>SUM(B159:B163)</f>
        <v>0</v>
      </c>
      <c r="C164" s="314"/>
      <c r="D164" s="314">
        <f t="shared" ref="D164:R164" si="130">SUM(D159:D163)</f>
        <v>0</v>
      </c>
      <c r="E164" s="314"/>
      <c r="F164" s="314">
        <f t="shared" si="130"/>
        <v>0</v>
      </c>
      <c r="G164" s="314"/>
      <c r="H164" s="314">
        <f t="shared" si="130"/>
        <v>0</v>
      </c>
      <c r="I164" s="314"/>
      <c r="J164" s="314">
        <f t="shared" si="130"/>
        <v>0</v>
      </c>
      <c r="K164" s="314"/>
      <c r="L164" s="314">
        <f t="shared" si="130"/>
        <v>0</v>
      </c>
      <c r="M164" s="314"/>
      <c r="N164" s="314">
        <f t="shared" si="130"/>
        <v>0</v>
      </c>
      <c r="O164" s="314"/>
      <c r="P164" s="314">
        <f t="shared" si="130"/>
        <v>0</v>
      </c>
      <c r="Q164" s="314"/>
      <c r="R164" s="314">
        <f t="shared" si="130"/>
        <v>0</v>
      </c>
      <c r="S164" s="314"/>
      <c r="T164" s="417">
        <f t="shared" si="126"/>
        <v>0</v>
      </c>
      <c r="U164" s="414" t="e">
        <f t="shared" si="128"/>
        <v>#DIV/0!</v>
      </c>
    </row>
    <row r="165" spans="1:23" ht="12.75" customHeight="1" x14ac:dyDescent="0.2">
      <c r="A165" s="415" t="str">
        <f>A$11</f>
        <v>Privātās attiecināmās izmaksas</v>
      </c>
      <c r="B165" s="447"/>
      <c r="C165" s="447"/>
      <c r="D165" s="447"/>
      <c r="E165" s="447"/>
      <c r="F165" s="447"/>
      <c r="G165" s="447"/>
      <c r="H165" s="447"/>
      <c r="I165" s="447"/>
      <c r="J165" s="447"/>
      <c r="K165" s="447"/>
      <c r="L165" s="447"/>
      <c r="M165" s="447"/>
      <c r="N165" s="447"/>
      <c r="O165" s="447"/>
      <c r="P165" s="447"/>
      <c r="Q165" s="447"/>
      <c r="R165" s="447"/>
      <c r="S165" s="447"/>
      <c r="T165" s="413">
        <f t="shared" si="126"/>
        <v>0</v>
      </c>
      <c r="U165" s="414" t="e">
        <f t="shared" si="128"/>
        <v>#DIV/0!</v>
      </c>
    </row>
    <row r="166" spans="1:23" ht="12.75" customHeight="1" x14ac:dyDescent="0.2">
      <c r="A166" s="416" t="str">
        <f>A$12</f>
        <v>Kopējās attiecināmās izmaksas</v>
      </c>
      <c r="B166" s="314">
        <f>IF(B23=2,'1.2.2.A. Partneris-2'!H24,'1.2.2.A. Partneris-2'!H24*B23)</f>
        <v>0</v>
      </c>
      <c r="C166" s="314"/>
      <c r="D166" s="314">
        <f>IF(D23=2,'1.2.2.A. Partneris-2'!J24+'1.2.2.A. Partneris-2'!H24,'1.2.2.A. Partneris-2'!J24*D23)</f>
        <v>0</v>
      </c>
      <c r="E166" s="314"/>
      <c r="F166" s="314">
        <f>IF(F23=2,'1.2.2.A. Partneris-2'!L24+'1.2.2.A. Partneris-2'!J24+'1.2.2.A. Partneris-2'!H24,'1.2.2.A. Partneris-2'!L24*F23)</f>
        <v>0</v>
      </c>
      <c r="G166" s="314"/>
      <c r="H166" s="314">
        <f>IF(H23=2,'1.2.2.A. Partneris-2'!N24+'1.2.2.A. Partneris-2'!L24+'1.2.2.A. Partneris-2'!J24+'1.2.2.A. Partneris-2'!H24,'1.2.2.A. Partneris-2'!N24*H23)</f>
        <v>0</v>
      </c>
      <c r="I166" s="314"/>
      <c r="J166" s="314">
        <f>IF(J23=2,'1.2.2.A. Partneris-2'!P24,'1.2.2.A. Partneris-2'!P24*J23)</f>
        <v>0</v>
      </c>
      <c r="K166" s="314"/>
      <c r="L166" s="314">
        <f>IF(L23=2,'1.2.2.A. Partneris-2'!R24,'1.2.2.A. Partneris-2'!R24*L23)</f>
        <v>0</v>
      </c>
      <c r="M166" s="314"/>
      <c r="N166" s="314">
        <f>IF(N23=2,'1.2.2.A. Partneris-2'!T24,'1.2.2.A. Partneris-2'!T24*N23)</f>
        <v>0</v>
      </c>
      <c r="O166" s="314"/>
      <c r="P166" s="314">
        <f>IF(P23=2,'1.2.2.A. Partneris-2'!V24,'1.2.2.A. Partneris-2'!V24*P23)</f>
        <v>0</v>
      </c>
      <c r="Q166" s="314"/>
      <c r="R166" s="314">
        <f>IF(R23=2,'1.2.2.A. Partneris-2'!X24,'1.2.2.A. Partneris-2'!X24*R23)</f>
        <v>0</v>
      </c>
      <c r="S166" s="314"/>
      <c r="T166" s="417">
        <f t="shared" si="126"/>
        <v>0</v>
      </c>
      <c r="U166" s="414" t="e">
        <f t="shared" si="128"/>
        <v>#DIV/0!</v>
      </c>
    </row>
    <row r="167" spans="1:23" ht="12.75" customHeight="1" x14ac:dyDescent="0.2">
      <c r="A167" s="415" t="str">
        <f>A$13</f>
        <v>Publiskās neattiecināmās izmaksas</v>
      </c>
      <c r="B167" s="447">
        <f>IF(B23=2,'1.2.2.A. Partneris-2'!I24,'1.2.2.A. Partneris-2'!I24*B23)</f>
        <v>0</v>
      </c>
      <c r="C167" s="447"/>
      <c r="D167" s="447">
        <f>IF(D23=2,'1.2.2.A. Partneris-2'!K24+'1.2.2.A. Partneris-2'!I24,'1.2.2.A. Partneris-2'!K24*D23)</f>
        <v>0</v>
      </c>
      <c r="E167" s="447"/>
      <c r="F167" s="447">
        <f>IF(F23=2,'1.2.2.A. Partneris-2'!M24+'1.2.2.A. Partneris-2'!K24+'1.2.2.A. Partneris-2'!I24,'1.2.2.A. Partneris-2'!M24*F23)</f>
        <v>0</v>
      </c>
      <c r="G167" s="447"/>
      <c r="H167" s="447">
        <f>IF(H23=2,'1.2.2.A. Partneris-2'!O24+'1.2.2.A. Partneris-2'!M24+'1.2.2.A. Partneris-2'!K24+'1.2.2.A. Partneris-2'!I24,'1.2.2.A. Partneris-2'!O24*H23)</f>
        <v>0</v>
      </c>
      <c r="I167" s="447"/>
      <c r="J167" s="447">
        <f>IF(J23=2,'1.2.2.A. Partneris-2'!Q24,'1.2.2.A. Partneris-2'!Q24*J23)</f>
        <v>0</v>
      </c>
      <c r="K167" s="447"/>
      <c r="L167" s="447">
        <f>IF(L23=2,'1.2.2.A. Partneris-2'!S24,'1.2.2.A. Partneris-2'!S24*L23)</f>
        <v>0</v>
      </c>
      <c r="M167" s="447"/>
      <c r="N167" s="447">
        <f>IF(N23=2,'1.2.2.A. Partneris-2'!U24,'1.2.2.A. Partneris-2'!U24*N23)</f>
        <v>0</v>
      </c>
      <c r="O167" s="447"/>
      <c r="P167" s="447">
        <f>IF(P23=2,'1.2.2.A. Partneris-2'!W24,'1.2.2.A. Partneris-2'!W24*P23)</f>
        <v>0</v>
      </c>
      <c r="Q167" s="447"/>
      <c r="R167" s="447">
        <f>IF(R23=2,'1.2.2.A. Partneris-2'!Y24,'1.2.2.A. Partneris-2'!Y24*R23)</f>
        <v>0</v>
      </c>
      <c r="S167" s="447"/>
      <c r="T167" s="413">
        <f t="shared" ref="T167:T170" si="131">SUM(B167:R167)</f>
        <v>0</v>
      </c>
      <c r="U167" s="448" t="s">
        <v>310</v>
      </c>
    </row>
    <row r="168" spans="1:23" ht="12.75" customHeight="1" x14ac:dyDescent="0.2">
      <c r="A168" s="415" t="str">
        <f>A$14</f>
        <v>Privātās neattiecināmās izmaksas</v>
      </c>
      <c r="B168" s="449"/>
      <c r="C168" s="449"/>
      <c r="D168" s="449"/>
      <c r="E168" s="449"/>
      <c r="F168" s="449"/>
      <c r="G168" s="449"/>
      <c r="H168" s="449"/>
      <c r="I168" s="449"/>
      <c r="J168" s="449"/>
      <c r="K168" s="449"/>
      <c r="L168" s="449"/>
      <c r="M168" s="449"/>
      <c r="N168" s="449"/>
      <c r="O168" s="449"/>
      <c r="P168" s="449"/>
      <c r="Q168" s="449"/>
      <c r="R168" s="449"/>
      <c r="S168" s="449"/>
      <c r="T168" s="413">
        <f t="shared" si="131"/>
        <v>0</v>
      </c>
      <c r="U168" s="448" t="s">
        <v>310</v>
      </c>
    </row>
    <row r="169" spans="1:23" ht="12.75" customHeight="1" x14ac:dyDescent="0.2">
      <c r="A169" s="416" t="str">
        <f>A$15</f>
        <v>Neattiecināmās izmaksas kopā</v>
      </c>
      <c r="B169" s="314">
        <f>SUM(B167:B168)</f>
        <v>0</v>
      </c>
      <c r="C169" s="314"/>
      <c r="D169" s="314">
        <f t="shared" ref="D169:R169" si="132">SUM(D167:D168)</f>
        <v>0</v>
      </c>
      <c r="E169" s="314"/>
      <c r="F169" s="314">
        <f t="shared" si="132"/>
        <v>0</v>
      </c>
      <c r="G169" s="314"/>
      <c r="H169" s="314">
        <f t="shared" si="132"/>
        <v>0</v>
      </c>
      <c r="I169" s="314"/>
      <c r="J169" s="314">
        <f t="shared" si="132"/>
        <v>0</v>
      </c>
      <c r="K169" s="314"/>
      <c r="L169" s="314">
        <f t="shared" si="132"/>
        <v>0</v>
      </c>
      <c r="M169" s="314"/>
      <c r="N169" s="314">
        <f t="shared" si="132"/>
        <v>0</v>
      </c>
      <c r="O169" s="314"/>
      <c r="P169" s="314">
        <f t="shared" si="132"/>
        <v>0</v>
      </c>
      <c r="Q169" s="314"/>
      <c r="R169" s="314">
        <f t="shared" si="132"/>
        <v>0</v>
      </c>
      <c r="S169" s="314"/>
      <c r="T169" s="417">
        <f t="shared" si="131"/>
        <v>0</v>
      </c>
      <c r="U169" s="448" t="s">
        <v>310</v>
      </c>
    </row>
    <row r="170" spans="1:23" ht="12.75" customHeight="1" x14ac:dyDescent="0.25">
      <c r="A170" s="421" t="str">
        <f>A$16</f>
        <v>Kopējās izmaksas</v>
      </c>
      <c r="B170" s="422">
        <f>B166+B169</f>
        <v>0</v>
      </c>
      <c r="C170" s="422"/>
      <c r="D170" s="422">
        <f t="shared" ref="D170:R170" si="133">D166+D169</f>
        <v>0</v>
      </c>
      <c r="E170" s="422"/>
      <c r="F170" s="422">
        <f t="shared" si="133"/>
        <v>0</v>
      </c>
      <c r="G170" s="422"/>
      <c r="H170" s="422">
        <f t="shared" si="133"/>
        <v>0</v>
      </c>
      <c r="I170" s="422"/>
      <c r="J170" s="422">
        <f t="shared" si="133"/>
        <v>0</v>
      </c>
      <c r="K170" s="422"/>
      <c r="L170" s="422">
        <f t="shared" si="133"/>
        <v>0</v>
      </c>
      <c r="M170" s="422"/>
      <c r="N170" s="422">
        <f t="shared" si="133"/>
        <v>0</v>
      </c>
      <c r="O170" s="422"/>
      <c r="P170" s="422">
        <f t="shared" si="133"/>
        <v>0</v>
      </c>
      <c r="Q170" s="422"/>
      <c r="R170" s="422">
        <f t="shared" si="133"/>
        <v>0</v>
      </c>
      <c r="S170" s="422"/>
      <c r="T170" s="424">
        <f t="shared" si="131"/>
        <v>0</v>
      </c>
      <c r="U170" s="448" t="s">
        <v>310</v>
      </c>
    </row>
    <row r="171" spans="1:23" ht="12.75" customHeight="1" x14ac:dyDescent="0.25">
      <c r="A171" s="435"/>
      <c r="B171" s="435"/>
      <c r="C171" s="435"/>
      <c r="D171" s="435"/>
      <c r="E171" s="435"/>
      <c r="F171" s="435"/>
      <c r="G171" s="435"/>
      <c r="H171" s="435"/>
      <c r="I171" s="435"/>
      <c r="J171" s="435"/>
      <c r="K171" s="435"/>
      <c r="L171" s="435"/>
      <c r="M171" s="435"/>
      <c r="N171" s="435"/>
      <c r="O171" s="435"/>
      <c r="P171" s="435"/>
      <c r="Q171" s="435"/>
      <c r="R171" s="435"/>
      <c r="S171" s="435"/>
      <c r="T171" s="435"/>
      <c r="U171" s="435"/>
    </row>
    <row r="172" spans="1:23" ht="24" hidden="1" customHeight="1" x14ac:dyDescent="0.2">
      <c r="A172" s="453" t="s">
        <v>328</v>
      </c>
      <c r="B172" s="438">
        <f>'1.2.2.B. Partneris-2'!C3</f>
        <v>0</v>
      </c>
      <c r="C172" s="439"/>
      <c r="D172" s="439"/>
      <c r="E172" s="439"/>
      <c r="F172" s="438">
        <f>'1.2.2.B. Partneris-2'!H3</f>
        <v>0</v>
      </c>
      <c r="G172" s="439"/>
      <c r="H172" s="440"/>
      <c r="I172" s="439"/>
      <c r="J172" s="440" t="s">
        <v>317</v>
      </c>
      <c r="K172" s="439"/>
      <c r="L172" s="442">
        <f>'11. DL 4.pielikums'!$E$43</f>
        <v>0</v>
      </c>
      <c r="M172" s="439"/>
      <c r="N172" s="443" t="s">
        <v>324</v>
      </c>
      <c r="O172" s="439"/>
      <c r="P172" s="440"/>
      <c r="Q172" s="439"/>
      <c r="R172" s="440"/>
      <c r="S172" s="439"/>
      <c r="T172" s="440"/>
      <c r="U172" s="440"/>
      <c r="W172" s="4">
        <f>IF(F172=Dati!$J$3,1,IF(F172=Dati!$J$4,2,IF(F172=Dati!$J$5,3,0)))</f>
        <v>2</v>
      </c>
    </row>
    <row r="173" spans="1:23" ht="12.75" hidden="1" customHeight="1" x14ac:dyDescent="0.2">
      <c r="A173" s="409" t="s">
        <v>302</v>
      </c>
      <c r="B173" s="410">
        <f>B$3</f>
        <v>2024</v>
      </c>
      <c r="C173" s="410"/>
      <c r="D173" s="410">
        <f>D$3</f>
        <v>2025</v>
      </c>
      <c r="E173" s="410"/>
      <c r="F173" s="410">
        <f>F$3</f>
        <v>2026</v>
      </c>
      <c r="G173" s="410"/>
      <c r="H173" s="410">
        <f>H$3</f>
        <v>2027</v>
      </c>
      <c r="I173" s="410"/>
      <c r="J173" s="410" t="str">
        <f>J$3</f>
        <v>X</v>
      </c>
      <c r="K173" s="410"/>
      <c r="L173" s="410" t="str">
        <f>L$3</f>
        <v>X</v>
      </c>
      <c r="M173" s="410"/>
      <c r="N173" s="410" t="str">
        <f>N$3</f>
        <v>X</v>
      </c>
      <c r="O173" s="410"/>
      <c r="P173" s="410" t="str">
        <f>P$3</f>
        <v>X</v>
      </c>
      <c r="Q173" s="410"/>
      <c r="R173" s="410" t="str">
        <f>R$3</f>
        <v>X</v>
      </c>
      <c r="S173" s="410"/>
      <c r="T173" s="410"/>
      <c r="U173" s="410"/>
    </row>
    <row r="174" spans="1:23" hidden="1" x14ac:dyDescent="0.2">
      <c r="A174" s="444"/>
      <c r="B174" s="411" t="s">
        <v>303</v>
      </c>
      <c r="C174" s="411"/>
      <c r="D174" s="411" t="s">
        <v>303</v>
      </c>
      <c r="E174" s="411"/>
      <c r="F174" s="411" t="s">
        <v>303</v>
      </c>
      <c r="G174" s="411"/>
      <c r="H174" s="411" t="s">
        <v>303</v>
      </c>
      <c r="I174" s="411"/>
      <c r="J174" s="411" t="s">
        <v>303</v>
      </c>
      <c r="K174" s="411"/>
      <c r="L174" s="411" t="s">
        <v>303</v>
      </c>
      <c r="M174" s="411"/>
      <c r="N174" s="411" t="s">
        <v>303</v>
      </c>
      <c r="O174" s="411"/>
      <c r="P174" s="411" t="s">
        <v>303</v>
      </c>
      <c r="Q174" s="411"/>
      <c r="R174" s="411" t="s">
        <v>303</v>
      </c>
      <c r="S174" s="411"/>
      <c r="T174" s="411" t="s">
        <v>184</v>
      </c>
      <c r="U174" s="411" t="s">
        <v>128</v>
      </c>
    </row>
    <row r="175" spans="1:23" ht="12.75" hidden="1" customHeight="1" x14ac:dyDescent="0.2">
      <c r="A175" s="445" t="str">
        <f>A$5</f>
        <v>Eiropas Reģionālās attīstības fonds</v>
      </c>
      <c r="B175" s="446">
        <f>B182*$L$172</f>
        <v>0</v>
      </c>
      <c r="C175" s="446"/>
      <c r="D175" s="446">
        <f t="shared" ref="D175:R175" si="134">D182*$L$172</f>
        <v>0</v>
      </c>
      <c r="E175" s="446"/>
      <c r="F175" s="446">
        <f t="shared" si="134"/>
        <v>0</v>
      </c>
      <c r="G175" s="446"/>
      <c r="H175" s="446">
        <f t="shared" si="134"/>
        <v>0</v>
      </c>
      <c r="I175" s="446"/>
      <c r="J175" s="446">
        <f t="shared" si="134"/>
        <v>0</v>
      </c>
      <c r="K175" s="446"/>
      <c r="L175" s="446">
        <f t="shared" si="134"/>
        <v>0</v>
      </c>
      <c r="M175" s="446"/>
      <c r="N175" s="446">
        <f t="shared" si="134"/>
        <v>0</v>
      </c>
      <c r="O175" s="446"/>
      <c r="P175" s="446">
        <f t="shared" si="134"/>
        <v>0</v>
      </c>
      <c r="Q175" s="446"/>
      <c r="R175" s="446">
        <f t="shared" si="134"/>
        <v>0</v>
      </c>
      <c r="S175" s="446"/>
      <c r="T175" s="413">
        <f t="shared" ref="T175:T181" si="135">SUM(B175:R175)</f>
        <v>0</v>
      </c>
      <c r="U175" s="414" t="e">
        <f>T175/$T$182</f>
        <v>#DIV/0!</v>
      </c>
    </row>
    <row r="176" spans="1:23" ht="12.75" hidden="1" customHeight="1" x14ac:dyDescent="0.2">
      <c r="A176" s="415" t="str">
        <f>A$6</f>
        <v>Attiecināmais valsts budžeta finansējums</v>
      </c>
      <c r="B176" s="446">
        <f>IF($W172=2,B182-B175,0)</f>
        <v>0</v>
      </c>
      <c r="C176" s="446"/>
      <c r="D176" s="446">
        <f t="shared" ref="D176:R176" si="136">IF($W172=2,D182-D175,0)</f>
        <v>0</v>
      </c>
      <c r="E176" s="446"/>
      <c r="F176" s="446">
        <f t="shared" si="136"/>
        <v>0</v>
      </c>
      <c r="G176" s="446"/>
      <c r="H176" s="446">
        <f t="shared" si="136"/>
        <v>0</v>
      </c>
      <c r="I176" s="446"/>
      <c r="J176" s="446">
        <f t="shared" si="136"/>
        <v>0</v>
      </c>
      <c r="K176" s="446"/>
      <c r="L176" s="446">
        <f t="shared" si="136"/>
        <v>0</v>
      </c>
      <c r="M176" s="446"/>
      <c r="N176" s="446">
        <f t="shared" si="136"/>
        <v>0</v>
      </c>
      <c r="O176" s="446"/>
      <c r="P176" s="446">
        <f t="shared" si="136"/>
        <v>0</v>
      </c>
      <c r="Q176" s="446"/>
      <c r="R176" s="446">
        <f t="shared" si="136"/>
        <v>0</v>
      </c>
      <c r="S176" s="446"/>
      <c r="T176" s="413">
        <f t="shared" si="135"/>
        <v>0</v>
      </c>
      <c r="U176" s="414" t="e">
        <f t="shared" ref="U176:U182" si="137">T176/$T$182</f>
        <v>#DIV/0!</v>
      </c>
    </row>
    <row r="177" spans="1:23" ht="12.75" hidden="1" customHeight="1" x14ac:dyDescent="0.2">
      <c r="A177" s="415" t="str">
        <f>A$7</f>
        <v>Valsts budžeta dotācija pašvaldībām</v>
      </c>
      <c r="B177" s="447">
        <f>IF($W172=1,(B175/0.85*0.15+B175)*0.15*'1.2.2.B. Partneris-2'!$O$3,0)</f>
        <v>0</v>
      </c>
      <c r="C177" s="447"/>
      <c r="D177" s="447">
        <f>IF($W172=1,(D175/0.85*0.15+D175)*0.15*'1.2.2.B. Partneris-2'!$O$3,0)</f>
        <v>0</v>
      </c>
      <c r="E177" s="447"/>
      <c r="F177" s="447">
        <f>IF($W172=1,(F175/0.85*0.15+F175)*0.15*'1.2.2.B. Partneris-2'!$O$3,0)</f>
        <v>0</v>
      </c>
      <c r="G177" s="447"/>
      <c r="H177" s="447">
        <f>IF($W172=1,(H175/0.85*0.15+H175)*0.15*'1.2.2.B. Partneris-2'!$O$3,0)</f>
        <v>0</v>
      </c>
      <c r="I177" s="447"/>
      <c r="J177" s="447">
        <f>IF($W172=1,(J175/0.85*0.15+J175)*0.15*'1.2.2.B. Partneris-2'!$O$3,0)</f>
        <v>0</v>
      </c>
      <c r="K177" s="447"/>
      <c r="L177" s="447">
        <f>IF($W172=1,(L175/0.85*0.15+L175)*0.15*'1.2.2.B. Partneris-2'!$O$3,0)</f>
        <v>0</v>
      </c>
      <c r="M177" s="447"/>
      <c r="N177" s="447">
        <f>IF($W172=1,(N175/0.85*0.15+N175)*0.15*'1.2.2.B. Partneris-2'!$O$3,0)</f>
        <v>0</v>
      </c>
      <c r="O177" s="447"/>
      <c r="P177" s="447">
        <f>IF($W172=1,(P175/0.85*0.15+P175)*0.15*'1.2.2.B. Partneris-2'!$O$3,0)</f>
        <v>0</v>
      </c>
      <c r="Q177" s="447"/>
      <c r="R177" s="447">
        <f>IF($W172=1,(R175/0.85*0.15+R175)*0.15*'1.2.2.B. Partneris-2'!$O$3,0)</f>
        <v>0</v>
      </c>
      <c r="S177" s="447"/>
      <c r="T177" s="413">
        <f t="shared" si="135"/>
        <v>0</v>
      </c>
      <c r="U177" s="414" t="e">
        <f t="shared" si="137"/>
        <v>#DIV/0!</v>
      </c>
    </row>
    <row r="178" spans="1:23" ht="12.75" hidden="1" customHeight="1" x14ac:dyDescent="0.2">
      <c r="A178" s="415" t="str">
        <f>A$8</f>
        <v>Pašvaldības finansējums</v>
      </c>
      <c r="B178" s="447">
        <f>IF($W172=1,B182-B175-B177-B181,0)</f>
        <v>0</v>
      </c>
      <c r="C178" s="447"/>
      <c r="D178" s="447">
        <f t="shared" ref="D178:R178" si="138">IF($W172=1,D182-D175-D177-D181,0)</f>
        <v>0</v>
      </c>
      <c r="E178" s="447"/>
      <c r="F178" s="447">
        <f t="shared" si="138"/>
        <v>0</v>
      </c>
      <c r="G178" s="447"/>
      <c r="H178" s="447">
        <f t="shared" si="138"/>
        <v>0</v>
      </c>
      <c r="I178" s="447"/>
      <c r="J178" s="447">
        <f t="shared" si="138"/>
        <v>0</v>
      </c>
      <c r="K178" s="447"/>
      <c r="L178" s="447">
        <f t="shared" si="138"/>
        <v>0</v>
      </c>
      <c r="M178" s="447"/>
      <c r="N178" s="447">
        <f t="shared" si="138"/>
        <v>0</v>
      </c>
      <c r="O178" s="447"/>
      <c r="P178" s="447">
        <f t="shared" si="138"/>
        <v>0</v>
      </c>
      <c r="Q178" s="447"/>
      <c r="R178" s="447">
        <f t="shared" si="138"/>
        <v>0</v>
      </c>
      <c r="S178" s="447"/>
      <c r="T178" s="413">
        <f t="shared" si="135"/>
        <v>0</v>
      </c>
      <c r="U178" s="414" t="e">
        <f t="shared" si="137"/>
        <v>#DIV/0!</v>
      </c>
    </row>
    <row r="179" spans="1:23" s="3" customFormat="1" ht="12.75" hidden="1" customHeight="1" x14ac:dyDescent="0.2">
      <c r="A179" s="415" t="str">
        <f>A$9</f>
        <v>Cits publiskais finansējums</v>
      </c>
      <c r="B179" s="447"/>
      <c r="C179" s="447"/>
      <c r="D179" s="447"/>
      <c r="E179" s="447"/>
      <c r="F179" s="447"/>
      <c r="G179" s="447"/>
      <c r="H179" s="447"/>
      <c r="I179" s="447"/>
      <c r="J179" s="447"/>
      <c r="K179" s="447"/>
      <c r="L179" s="447"/>
      <c r="M179" s="447"/>
      <c r="N179" s="447"/>
      <c r="O179" s="447"/>
      <c r="P179" s="447"/>
      <c r="Q179" s="447"/>
      <c r="R179" s="447"/>
      <c r="S179" s="447"/>
      <c r="T179" s="413">
        <f t="shared" si="135"/>
        <v>0</v>
      </c>
      <c r="U179" s="414" t="e">
        <f t="shared" si="137"/>
        <v>#DIV/0!</v>
      </c>
    </row>
    <row r="180" spans="1:23" ht="12.75" hidden="1" customHeight="1" x14ac:dyDescent="0.2">
      <c r="A180" s="416" t="str">
        <f>A$10</f>
        <v>Publiskās attiecināmās izmaksas</v>
      </c>
      <c r="B180" s="314">
        <f>SUM(B175:B179)</f>
        <v>0</v>
      </c>
      <c r="C180" s="314"/>
      <c r="D180" s="314">
        <f t="shared" ref="D180:R180" si="139">SUM(D175:D179)</f>
        <v>0</v>
      </c>
      <c r="E180" s="314"/>
      <c r="F180" s="314">
        <f t="shared" si="139"/>
        <v>0</v>
      </c>
      <c r="G180" s="314"/>
      <c r="H180" s="314">
        <f t="shared" si="139"/>
        <v>0</v>
      </c>
      <c r="I180" s="314"/>
      <c r="J180" s="314">
        <f t="shared" si="139"/>
        <v>0</v>
      </c>
      <c r="K180" s="314"/>
      <c r="L180" s="314">
        <f t="shared" si="139"/>
        <v>0</v>
      </c>
      <c r="M180" s="314"/>
      <c r="N180" s="314">
        <f t="shared" si="139"/>
        <v>0</v>
      </c>
      <c r="O180" s="314"/>
      <c r="P180" s="314">
        <f t="shared" si="139"/>
        <v>0</v>
      </c>
      <c r="Q180" s="314"/>
      <c r="R180" s="314">
        <f t="shared" si="139"/>
        <v>0</v>
      </c>
      <c r="S180" s="314"/>
      <c r="T180" s="417">
        <f t="shared" si="135"/>
        <v>0</v>
      </c>
      <c r="U180" s="414" t="e">
        <f t="shared" si="137"/>
        <v>#DIV/0!</v>
      </c>
    </row>
    <row r="181" spans="1:23" ht="12.75" hidden="1" customHeight="1" x14ac:dyDescent="0.2">
      <c r="A181" s="415" t="str">
        <f>A$11</f>
        <v>Privātās attiecināmās izmaksas</v>
      </c>
      <c r="B181" s="447">
        <f>B182*0.85-B175</f>
        <v>0</v>
      </c>
      <c r="C181" s="447"/>
      <c r="D181" s="447">
        <f t="shared" ref="D181:R181" si="140">D182*0.85-D175</f>
        <v>0</v>
      </c>
      <c r="E181" s="447"/>
      <c r="F181" s="447">
        <f t="shared" si="140"/>
        <v>0</v>
      </c>
      <c r="G181" s="447"/>
      <c r="H181" s="447">
        <f t="shared" si="140"/>
        <v>0</v>
      </c>
      <c r="I181" s="447"/>
      <c r="J181" s="447">
        <f t="shared" si="140"/>
        <v>0</v>
      </c>
      <c r="K181" s="447"/>
      <c r="L181" s="447">
        <f t="shared" si="140"/>
        <v>0</v>
      </c>
      <c r="M181" s="447"/>
      <c r="N181" s="447">
        <f t="shared" si="140"/>
        <v>0</v>
      </c>
      <c r="O181" s="447"/>
      <c r="P181" s="447">
        <f t="shared" si="140"/>
        <v>0</v>
      </c>
      <c r="Q181" s="447"/>
      <c r="R181" s="447">
        <f t="shared" si="140"/>
        <v>0</v>
      </c>
      <c r="S181" s="447"/>
      <c r="T181" s="413">
        <f t="shared" si="135"/>
        <v>0</v>
      </c>
      <c r="U181" s="414" t="e">
        <f t="shared" si="137"/>
        <v>#DIV/0!</v>
      </c>
    </row>
    <row r="182" spans="1:23" ht="12.75" hidden="1" customHeight="1" x14ac:dyDescent="0.2">
      <c r="A182" s="416" t="str">
        <f>A$12</f>
        <v>Kopējās attiecināmās izmaksas</v>
      </c>
      <c r="B182" s="314">
        <f>IF(B23=2,'1.2.2.B. Partneris-2'!H27,'1.2.2.B. Partneris-2'!H27*B23)</f>
        <v>0</v>
      </c>
      <c r="C182" s="314"/>
      <c r="D182" s="314">
        <f>IF(D23=2,'1.2.2.B. Partneris-2'!J27+'1.2.2.B. Partneris-2'!H27,'1.2.2.B. Partneris-2'!J27*D23)</f>
        <v>0</v>
      </c>
      <c r="E182" s="314"/>
      <c r="F182" s="314">
        <f>IF(F23=2,'1.2.2.B. Partneris-2'!L27+'1.2.2.B. Partneris-2'!J27+'1.2.2.B. Partneris-2'!H27,'1.2.2.B. Partneris-2'!L27*F23)</f>
        <v>0</v>
      </c>
      <c r="G182" s="314"/>
      <c r="H182" s="314">
        <f>IF(H23=2,'1.2.2.B. Partneris-2'!N27+'1.2.2.B. Partneris-2'!L27+'1.2.2.B. Partneris-2'!J27+'1.2.2.B. Partneris-2'!H27,'1.2.2.B. Partneris-2'!N27*H23)</f>
        <v>0</v>
      </c>
      <c r="I182" s="314"/>
      <c r="J182" s="314">
        <f>IF(J23=2,'1.2.2.B. Partneris-2'!P27,'1.2.2.B. Partneris-2'!P27*J23)</f>
        <v>0</v>
      </c>
      <c r="K182" s="314"/>
      <c r="L182" s="314">
        <f>IF(L23=2,'1.2.2.B. Partneris-2'!R27,'1.2.2.B. Partneris-2'!R27*L23)</f>
        <v>0</v>
      </c>
      <c r="M182" s="314"/>
      <c r="N182" s="314">
        <f>IF(N23=2,'1.2.2.B. Partneris-2'!T27,'1.2.2.B. Partneris-2'!T27*N23)</f>
        <v>0</v>
      </c>
      <c r="O182" s="314"/>
      <c r="P182" s="314">
        <f>IF(P23=2,'1.2.2.B. Partneris-2'!V27,'1.2.2.B. Partneris-2'!V27*P23)</f>
        <v>0</v>
      </c>
      <c r="Q182" s="314"/>
      <c r="R182" s="314">
        <f>IF(R23=2,'1.2.2.B. Partneris-2'!X27,'1.2.2.B. Partneris-2'!X27*R23)</f>
        <v>0</v>
      </c>
      <c r="S182" s="314"/>
      <c r="T182" s="417">
        <f>SUM(B182:R182)</f>
        <v>0</v>
      </c>
      <c r="U182" s="414" t="e">
        <f t="shared" si="137"/>
        <v>#DIV/0!</v>
      </c>
    </row>
    <row r="183" spans="1:23" ht="12.75" hidden="1" customHeight="1" x14ac:dyDescent="0.2">
      <c r="A183" s="415" t="str">
        <f>A$13</f>
        <v>Publiskās neattiecināmās izmaksas</v>
      </c>
      <c r="B183" s="449"/>
      <c r="C183" s="449"/>
      <c r="D183" s="449"/>
      <c r="E183" s="449"/>
      <c r="F183" s="449"/>
      <c r="G183" s="449"/>
      <c r="H183" s="449"/>
      <c r="I183" s="449"/>
      <c r="J183" s="449"/>
      <c r="K183" s="449"/>
      <c r="L183" s="449"/>
      <c r="M183" s="449"/>
      <c r="N183" s="449"/>
      <c r="O183" s="449"/>
      <c r="P183" s="449"/>
      <c r="Q183" s="449"/>
      <c r="R183" s="449"/>
      <c r="S183" s="449"/>
      <c r="T183" s="413">
        <f t="shared" ref="T183:T185" si="141">SUM(B183:R183)</f>
        <v>0</v>
      </c>
      <c r="U183" s="448" t="s">
        <v>310</v>
      </c>
    </row>
    <row r="184" spans="1:23" ht="12.75" hidden="1" customHeight="1" x14ac:dyDescent="0.2">
      <c r="A184" s="415" t="str">
        <f>A$14</f>
        <v>Privātās neattiecināmās izmaksas</v>
      </c>
      <c r="B184" s="447">
        <f>IF(B23=2,'1.2.2.B. Partneris-2'!I27,'1.2.2.B. Partneris-2'!I27*B23)</f>
        <v>0</v>
      </c>
      <c r="C184" s="447"/>
      <c r="D184" s="447">
        <f>IF(D23=2,'1.2.2.B. Partneris-2'!K27+'1.2.2.B. Partneris-2'!I27,'1.2.2.B. Partneris-2'!K27*D23)</f>
        <v>0</v>
      </c>
      <c r="E184" s="447"/>
      <c r="F184" s="447">
        <f>IF(F23=2,'1.2.2.B. Partneris-2'!M27+'1.2.2.B. Partneris-2'!K27+'1.2.2.B. Partneris-2'!I27,'1.2.2.B. Partneris-2'!M27*F23)</f>
        <v>0</v>
      </c>
      <c r="G184" s="447"/>
      <c r="H184" s="447">
        <f>IF(H23=2,'1.2.2.B. Partneris-2'!O27+'1.2.2.B. Partneris-2'!M27+'1.2.2.B. Partneris-2'!K27+'1.2.2.B. Partneris-2'!I27,'1.2.2.B. Partneris-2'!O27*H23)</f>
        <v>0</v>
      </c>
      <c r="I184" s="447"/>
      <c r="J184" s="447">
        <f>IF(J23=2,'1.2.2.B. Partneris-2'!Q27,'1.2.2.B. Partneris-2'!Q27*J23)</f>
        <v>0</v>
      </c>
      <c r="K184" s="447"/>
      <c r="L184" s="447">
        <f>IF(L23=2,'1.2.2.B. Partneris-2'!S27,'1.2.2.B. Partneris-2'!S27*L23)</f>
        <v>0</v>
      </c>
      <c r="M184" s="447"/>
      <c r="N184" s="447">
        <f>IF(N23=2,'1.2.2.B. Partneris-2'!U27,'1.2.2.B. Partneris-2'!U27*N23)</f>
        <v>0</v>
      </c>
      <c r="O184" s="447"/>
      <c r="P184" s="447">
        <f>IF(P23=2,'1.2.2.B. Partneris-2'!W27,'1.2.2.B. Partneris-2'!W27*P23)</f>
        <v>0</v>
      </c>
      <c r="Q184" s="447"/>
      <c r="R184" s="447">
        <f>IF(R23=2,'1.2.2.B. Partneris-2'!Y27,'1.2.2.B. Partneris-2'!Y27*R23)</f>
        <v>0</v>
      </c>
      <c r="S184" s="447"/>
      <c r="T184" s="413">
        <f t="shared" si="141"/>
        <v>0</v>
      </c>
      <c r="U184" s="448" t="s">
        <v>310</v>
      </c>
    </row>
    <row r="185" spans="1:23" ht="12.75" hidden="1" customHeight="1" x14ac:dyDescent="0.2">
      <c r="A185" s="416" t="str">
        <f>A$15</f>
        <v>Neattiecināmās izmaksas kopā</v>
      </c>
      <c r="B185" s="314">
        <f>SUM(B183:B184)</f>
        <v>0</v>
      </c>
      <c r="C185" s="314"/>
      <c r="D185" s="314">
        <f t="shared" ref="D185:R185" si="142">SUM(D183:D184)</f>
        <v>0</v>
      </c>
      <c r="E185" s="314"/>
      <c r="F185" s="314">
        <f t="shared" si="142"/>
        <v>0</v>
      </c>
      <c r="G185" s="314"/>
      <c r="H185" s="314">
        <f t="shared" si="142"/>
        <v>0</v>
      </c>
      <c r="I185" s="314"/>
      <c r="J185" s="314">
        <f t="shared" si="142"/>
        <v>0</v>
      </c>
      <c r="K185" s="314"/>
      <c r="L185" s="314">
        <f t="shared" si="142"/>
        <v>0</v>
      </c>
      <c r="M185" s="314"/>
      <c r="N185" s="314">
        <f t="shared" si="142"/>
        <v>0</v>
      </c>
      <c r="O185" s="314"/>
      <c r="P185" s="314">
        <f t="shared" si="142"/>
        <v>0</v>
      </c>
      <c r="Q185" s="314"/>
      <c r="R185" s="314">
        <f t="shared" si="142"/>
        <v>0</v>
      </c>
      <c r="S185" s="314"/>
      <c r="T185" s="417">
        <f t="shared" si="141"/>
        <v>0</v>
      </c>
      <c r="U185" s="448" t="s">
        <v>310</v>
      </c>
    </row>
    <row r="186" spans="1:23" ht="12.75" hidden="1" customHeight="1" x14ac:dyDescent="0.25">
      <c r="A186" s="421" t="str">
        <f>A$16</f>
        <v>Kopējās izmaksas</v>
      </c>
      <c r="B186" s="422">
        <f>B182+B185</f>
        <v>0</v>
      </c>
      <c r="C186" s="422"/>
      <c r="D186" s="422">
        <f t="shared" ref="D186:R186" si="143">D182+D185</f>
        <v>0</v>
      </c>
      <c r="E186" s="422"/>
      <c r="F186" s="422">
        <f t="shared" si="143"/>
        <v>0</v>
      </c>
      <c r="G186" s="422"/>
      <c r="H186" s="422">
        <f t="shared" si="143"/>
        <v>0</v>
      </c>
      <c r="I186" s="422"/>
      <c r="J186" s="422">
        <f t="shared" si="143"/>
        <v>0</v>
      </c>
      <c r="K186" s="422"/>
      <c r="L186" s="422">
        <f t="shared" si="143"/>
        <v>0</v>
      </c>
      <c r="M186" s="422"/>
      <c r="N186" s="422">
        <f t="shared" si="143"/>
        <v>0</v>
      </c>
      <c r="O186" s="422"/>
      <c r="P186" s="422">
        <f t="shared" si="143"/>
        <v>0</v>
      </c>
      <c r="Q186" s="422"/>
      <c r="R186" s="422">
        <f t="shared" si="143"/>
        <v>0</v>
      </c>
      <c r="S186" s="422"/>
      <c r="T186" s="417">
        <f>SUM(B186:R186)</f>
        <v>0</v>
      </c>
      <c r="U186" s="448" t="s">
        <v>310</v>
      </c>
    </row>
    <row r="187" spans="1:23" ht="12.75" hidden="1" customHeight="1" x14ac:dyDescent="0.25">
      <c r="A187" s="435"/>
      <c r="B187" s="435"/>
      <c r="C187" s="435"/>
      <c r="D187" s="435"/>
      <c r="E187" s="435"/>
      <c r="F187" s="435"/>
      <c r="G187" s="435"/>
      <c r="H187" s="435"/>
      <c r="I187" s="435"/>
      <c r="J187" s="435"/>
      <c r="K187" s="435"/>
      <c r="L187" s="435"/>
      <c r="M187" s="435"/>
      <c r="N187" s="435"/>
      <c r="O187" s="435"/>
      <c r="P187" s="435"/>
      <c r="Q187" s="435"/>
      <c r="R187" s="435"/>
      <c r="S187" s="435"/>
      <c r="T187" s="435"/>
      <c r="U187" s="435"/>
    </row>
    <row r="188" spans="1:23" ht="24" hidden="1" customHeight="1" x14ac:dyDescent="0.2">
      <c r="A188" s="453" t="s">
        <v>328</v>
      </c>
      <c r="B188" s="438">
        <f>'1.2.2.B. Partneris-2'!C3</f>
        <v>0</v>
      </c>
      <c r="C188" s="439"/>
      <c r="D188" s="439"/>
      <c r="E188" s="439"/>
      <c r="F188" s="438">
        <f>'1.2.2.B. Partneris-2'!H3</f>
        <v>0</v>
      </c>
      <c r="G188" s="439"/>
      <c r="H188" s="440"/>
      <c r="I188" s="439"/>
      <c r="J188" s="440" t="s">
        <v>317</v>
      </c>
      <c r="K188" s="439"/>
      <c r="L188" s="442">
        <f>'1.2.2.B. Partneris-2'!C14</f>
        <v>1</v>
      </c>
      <c r="M188" s="439"/>
      <c r="N188" s="443" t="s">
        <v>325</v>
      </c>
      <c r="O188" s="439"/>
      <c r="P188" s="440"/>
      <c r="Q188" s="439"/>
      <c r="R188" s="440"/>
      <c r="S188" s="439"/>
      <c r="T188" s="440"/>
      <c r="U188" s="440"/>
      <c r="W188" s="4">
        <f>IF(F188=Dati!$J$3,1,IF(F188=Dati!$J$4,2,IF(F188=Dati!$J$5,3,0)))</f>
        <v>2</v>
      </c>
    </row>
    <row r="189" spans="1:23" hidden="1" x14ac:dyDescent="0.2">
      <c r="A189" s="409" t="s">
        <v>302</v>
      </c>
      <c r="B189" s="410">
        <f>B$3</f>
        <v>2024</v>
      </c>
      <c r="C189" s="410"/>
      <c r="D189" s="410">
        <f>D$3</f>
        <v>2025</v>
      </c>
      <c r="E189" s="410"/>
      <c r="F189" s="410">
        <f>F$3</f>
        <v>2026</v>
      </c>
      <c r="G189" s="410"/>
      <c r="H189" s="410">
        <f>H$3</f>
        <v>2027</v>
      </c>
      <c r="I189" s="410"/>
      <c r="J189" s="410" t="str">
        <f>J$3</f>
        <v>X</v>
      </c>
      <c r="K189" s="410"/>
      <c r="L189" s="410" t="str">
        <f>L$3</f>
        <v>X</v>
      </c>
      <c r="M189" s="410"/>
      <c r="N189" s="410" t="str">
        <f>N$3</f>
        <v>X</v>
      </c>
      <c r="O189" s="410"/>
      <c r="P189" s="410" t="str">
        <f>P$3</f>
        <v>X</v>
      </c>
      <c r="Q189" s="410"/>
      <c r="R189" s="410" t="str">
        <f>R$3</f>
        <v>X</v>
      </c>
      <c r="S189" s="410"/>
      <c r="T189" s="410"/>
      <c r="U189" s="410"/>
    </row>
    <row r="190" spans="1:23" hidden="1" x14ac:dyDescent="0.2">
      <c r="A190" s="444"/>
      <c r="B190" s="411" t="s">
        <v>303</v>
      </c>
      <c r="C190" s="411"/>
      <c r="D190" s="411" t="s">
        <v>303</v>
      </c>
      <c r="E190" s="411"/>
      <c r="F190" s="411" t="s">
        <v>303</v>
      </c>
      <c r="G190" s="411"/>
      <c r="H190" s="411" t="s">
        <v>303</v>
      </c>
      <c r="I190" s="411"/>
      <c r="J190" s="411" t="s">
        <v>303</v>
      </c>
      <c r="K190" s="411"/>
      <c r="L190" s="411" t="s">
        <v>303</v>
      </c>
      <c r="M190" s="411"/>
      <c r="N190" s="411" t="s">
        <v>303</v>
      </c>
      <c r="O190" s="411"/>
      <c r="P190" s="411" t="s">
        <v>303</v>
      </c>
      <c r="Q190" s="411"/>
      <c r="R190" s="411" t="s">
        <v>303</v>
      </c>
      <c r="S190" s="411"/>
      <c r="T190" s="411" t="s">
        <v>184</v>
      </c>
      <c r="U190" s="411" t="s">
        <v>128</v>
      </c>
    </row>
    <row r="191" spans="1:23" ht="12.75" hidden="1" customHeight="1" x14ac:dyDescent="0.2">
      <c r="A191" s="445" t="str">
        <f>A$5</f>
        <v>Eiropas Reģionālās attīstības fonds</v>
      </c>
      <c r="B191" s="446">
        <f>B198*$L$188</f>
        <v>0</v>
      </c>
      <c r="C191" s="446"/>
      <c r="D191" s="446">
        <f>D198*$L$188</f>
        <v>0</v>
      </c>
      <c r="E191" s="446"/>
      <c r="F191" s="446">
        <f t="shared" ref="F191:R191" si="144">F198*$L$188</f>
        <v>0</v>
      </c>
      <c r="G191" s="446"/>
      <c r="H191" s="446">
        <f t="shared" si="144"/>
        <v>0</v>
      </c>
      <c r="I191" s="446"/>
      <c r="J191" s="446">
        <f t="shared" si="144"/>
        <v>0</v>
      </c>
      <c r="K191" s="446"/>
      <c r="L191" s="446">
        <f t="shared" si="144"/>
        <v>0</v>
      </c>
      <c r="M191" s="446"/>
      <c r="N191" s="446">
        <f t="shared" si="144"/>
        <v>0</v>
      </c>
      <c r="O191" s="446"/>
      <c r="P191" s="446">
        <f t="shared" si="144"/>
        <v>0</v>
      </c>
      <c r="Q191" s="446"/>
      <c r="R191" s="446">
        <f t="shared" si="144"/>
        <v>0</v>
      </c>
      <c r="S191" s="446"/>
      <c r="T191" s="413">
        <f t="shared" ref="T191:T197" si="145">SUM(B191:R191)</f>
        <v>0</v>
      </c>
      <c r="U191" s="414" t="e">
        <f>T191/$T$198</f>
        <v>#DIV/0!</v>
      </c>
    </row>
    <row r="192" spans="1:23" ht="12.75" hidden="1" customHeight="1" x14ac:dyDescent="0.2">
      <c r="A192" s="415" t="str">
        <f>A$6</f>
        <v>Attiecināmais valsts budžeta finansējums</v>
      </c>
      <c r="B192" s="446"/>
      <c r="C192" s="446"/>
      <c r="D192" s="446"/>
      <c r="E192" s="446"/>
      <c r="F192" s="446"/>
      <c r="G192" s="446"/>
      <c r="H192" s="446"/>
      <c r="I192" s="446"/>
      <c r="J192" s="446"/>
      <c r="K192" s="446"/>
      <c r="L192" s="446"/>
      <c r="M192" s="446"/>
      <c r="N192" s="446"/>
      <c r="O192" s="446"/>
      <c r="P192" s="446"/>
      <c r="Q192" s="446"/>
      <c r="R192" s="446"/>
      <c r="S192" s="446"/>
      <c r="T192" s="413">
        <f t="shared" si="145"/>
        <v>0</v>
      </c>
      <c r="U192" s="414" t="e">
        <f t="shared" ref="U192:U198" si="146">T192/$T$198</f>
        <v>#DIV/0!</v>
      </c>
    </row>
    <row r="193" spans="1:24" ht="12.75" hidden="1" customHeight="1" x14ac:dyDescent="0.2">
      <c r="A193" s="415" t="str">
        <f>A$7</f>
        <v>Valsts budžeta dotācija pašvaldībām</v>
      </c>
      <c r="B193" s="447"/>
      <c r="C193" s="447"/>
      <c r="D193" s="447"/>
      <c r="E193" s="447"/>
      <c r="F193" s="447"/>
      <c r="G193" s="447"/>
      <c r="H193" s="447"/>
      <c r="I193" s="447"/>
      <c r="J193" s="447"/>
      <c r="K193" s="447"/>
      <c r="L193" s="447"/>
      <c r="M193" s="447"/>
      <c r="N193" s="447"/>
      <c r="O193" s="447"/>
      <c r="P193" s="447"/>
      <c r="Q193" s="447"/>
      <c r="R193" s="447"/>
      <c r="S193" s="447"/>
      <c r="T193" s="413">
        <f t="shared" si="145"/>
        <v>0</v>
      </c>
      <c r="U193" s="414" t="e">
        <f t="shared" si="146"/>
        <v>#DIV/0!</v>
      </c>
    </row>
    <row r="194" spans="1:24" ht="12.75" hidden="1" customHeight="1" x14ac:dyDescent="0.2">
      <c r="A194" s="415" t="str">
        <f>A$8</f>
        <v>Pašvaldības finansējums</v>
      </c>
      <c r="B194" s="447"/>
      <c r="C194" s="447"/>
      <c r="D194" s="447"/>
      <c r="E194" s="447"/>
      <c r="F194" s="447"/>
      <c r="G194" s="447"/>
      <c r="H194" s="447"/>
      <c r="I194" s="447"/>
      <c r="J194" s="447"/>
      <c r="K194" s="447"/>
      <c r="L194" s="447"/>
      <c r="M194" s="447"/>
      <c r="N194" s="447"/>
      <c r="O194" s="447"/>
      <c r="P194" s="447"/>
      <c r="Q194" s="447"/>
      <c r="R194" s="447"/>
      <c r="S194" s="447"/>
      <c r="T194" s="413">
        <f t="shared" si="145"/>
        <v>0</v>
      </c>
      <c r="U194" s="414" t="e">
        <f t="shared" si="146"/>
        <v>#DIV/0!</v>
      </c>
    </row>
    <row r="195" spans="1:24" s="3" customFormat="1" ht="12.75" hidden="1" customHeight="1" x14ac:dyDescent="0.2">
      <c r="A195" s="415" t="str">
        <f>A$9</f>
        <v>Cits publiskais finansējums</v>
      </c>
      <c r="B195" s="447"/>
      <c r="C195" s="447"/>
      <c r="D195" s="447"/>
      <c r="E195" s="447"/>
      <c r="F195" s="447"/>
      <c r="G195" s="447"/>
      <c r="H195" s="447"/>
      <c r="I195" s="447"/>
      <c r="J195" s="447"/>
      <c r="K195" s="447"/>
      <c r="L195" s="447"/>
      <c r="M195" s="447"/>
      <c r="N195" s="447"/>
      <c r="O195" s="447"/>
      <c r="P195" s="447"/>
      <c r="Q195" s="447"/>
      <c r="R195" s="447"/>
      <c r="S195" s="447"/>
      <c r="T195" s="413">
        <f t="shared" si="145"/>
        <v>0</v>
      </c>
      <c r="U195" s="414" t="e">
        <f t="shared" si="146"/>
        <v>#DIV/0!</v>
      </c>
    </row>
    <row r="196" spans="1:24" ht="12.75" hidden="1" customHeight="1" x14ac:dyDescent="0.2">
      <c r="A196" s="416" t="str">
        <f>A$10</f>
        <v>Publiskās attiecināmās izmaksas</v>
      </c>
      <c r="B196" s="314">
        <f>SUM(B191:B195)</f>
        <v>0</v>
      </c>
      <c r="C196" s="314"/>
      <c r="D196" s="314">
        <f t="shared" ref="D196:R196" si="147">SUM(D191:D195)</f>
        <v>0</v>
      </c>
      <c r="E196" s="314"/>
      <c r="F196" s="314">
        <f t="shared" si="147"/>
        <v>0</v>
      </c>
      <c r="G196" s="314"/>
      <c r="H196" s="314">
        <f t="shared" si="147"/>
        <v>0</v>
      </c>
      <c r="I196" s="314"/>
      <c r="J196" s="314">
        <f t="shared" si="147"/>
        <v>0</v>
      </c>
      <c r="K196" s="314"/>
      <c r="L196" s="314">
        <f t="shared" si="147"/>
        <v>0</v>
      </c>
      <c r="M196" s="314"/>
      <c r="N196" s="314">
        <f t="shared" si="147"/>
        <v>0</v>
      </c>
      <c r="O196" s="314"/>
      <c r="P196" s="314">
        <f t="shared" si="147"/>
        <v>0</v>
      </c>
      <c r="Q196" s="314"/>
      <c r="R196" s="314">
        <f t="shared" si="147"/>
        <v>0</v>
      </c>
      <c r="S196" s="314"/>
      <c r="T196" s="417">
        <f t="shared" si="145"/>
        <v>0</v>
      </c>
      <c r="U196" s="414" t="e">
        <f t="shared" si="146"/>
        <v>#DIV/0!</v>
      </c>
    </row>
    <row r="197" spans="1:24" ht="12.75" hidden="1" customHeight="1" x14ac:dyDescent="0.2">
      <c r="A197" s="415" t="str">
        <f>A$11</f>
        <v>Privātās attiecināmās izmaksas</v>
      </c>
      <c r="B197" s="447"/>
      <c r="C197" s="447"/>
      <c r="D197" s="447"/>
      <c r="E197" s="447"/>
      <c r="F197" s="447"/>
      <c r="G197" s="447"/>
      <c r="H197" s="447"/>
      <c r="I197" s="447"/>
      <c r="J197" s="447"/>
      <c r="K197" s="447"/>
      <c r="L197" s="447"/>
      <c r="M197" s="447"/>
      <c r="N197" s="447"/>
      <c r="O197" s="447"/>
      <c r="P197" s="447"/>
      <c r="Q197" s="447"/>
      <c r="R197" s="447"/>
      <c r="S197" s="447"/>
      <c r="T197" s="413">
        <f t="shared" si="145"/>
        <v>0</v>
      </c>
      <c r="U197" s="414" t="e">
        <f t="shared" si="146"/>
        <v>#DIV/0!</v>
      </c>
    </row>
    <row r="198" spans="1:24" ht="12.75" hidden="1" customHeight="1" x14ac:dyDescent="0.2">
      <c r="A198" s="416" t="str">
        <f>A$12</f>
        <v>Kopējās attiecināmās izmaksas</v>
      </c>
      <c r="B198" s="314">
        <f>IF(B23=2,'1.2.2.B. Partneris-2'!H28,'1.2.2.B. Partneris-2'!H28*B23)</f>
        <v>0</v>
      </c>
      <c r="C198" s="314"/>
      <c r="D198" s="314">
        <f>IF(D23=2,'1.2.2.B. Partneris-2'!J28+'1.2.2.B. Partneris-2'!H28,'1.2.2.B. Partneris-2'!J28*D23)</f>
        <v>0</v>
      </c>
      <c r="E198" s="314"/>
      <c r="F198" s="314">
        <f>IF(F23=2,'1.2.2.B. Partneris-2'!L28+'1.2.2.B. Partneris-2'!J28+'1.2.2.B. Partneris-2'!H28,'1.2.2.B. Partneris-2'!L28*F23)</f>
        <v>0</v>
      </c>
      <c r="G198" s="314"/>
      <c r="H198" s="314">
        <f>IF(H23=2,'1.2.2.B. Partneris-2'!N28+'1.2.2.B. Partneris-2'!L28+'1.2.2.B. Partneris-2'!J28+'1.2.2.B. Partneris-2'!H28,'1.2.2.B. Partneris-2'!N28*H23)</f>
        <v>0</v>
      </c>
      <c r="I198" s="314"/>
      <c r="J198" s="314">
        <f>IF(J23=2,'1.2.2.B. Partneris-2'!P28,'1.2.2.B. Partneris-2'!P28*J23)</f>
        <v>0</v>
      </c>
      <c r="K198" s="314"/>
      <c r="L198" s="314">
        <f>IF(L23=2,'1.2.2.B. Partneris-2'!R28,'1.2.2.B. Partneris-2'!R28*L23)</f>
        <v>0</v>
      </c>
      <c r="M198" s="314"/>
      <c r="N198" s="314">
        <f>IF(N23=2,'1.2.2.B. Partneris-2'!T28,'1.2.2.B. Partneris-2'!T28*N23)</f>
        <v>0</v>
      </c>
      <c r="O198" s="314"/>
      <c r="P198" s="314">
        <f>IF(P23=2,'1.2.2.B. Partneris-2'!V28,'1.2.2.B. Partneris-2'!V28*P23)</f>
        <v>0</v>
      </c>
      <c r="Q198" s="314"/>
      <c r="R198" s="314">
        <f>IF(R23=2,'1.2.2.B. Partneris-2'!X28,'1.2.2.B. Partneris-2'!X28*R23)</f>
        <v>0</v>
      </c>
      <c r="S198" s="314"/>
      <c r="T198" s="417">
        <f>SUM(B198:R198)</f>
        <v>0</v>
      </c>
      <c r="U198" s="414" t="e">
        <f t="shared" si="146"/>
        <v>#DIV/0!</v>
      </c>
    </row>
    <row r="199" spans="1:24" ht="12.75" hidden="1" customHeight="1" x14ac:dyDescent="0.2">
      <c r="A199" s="415" t="str">
        <f>A$13</f>
        <v>Publiskās neattiecināmās izmaksas</v>
      </c>
      <c r="B199" s="449"/>
      <c r="C199" s="449"/>
      <c r="D199" s="449"/>
      <c r="E199" s="449"/>
      <c r="F199" s="449"/>
      <c r="G199" s="449"/>
      <c r="H199" s="449"/>
      <c r="I199" s="449"/>
      <c r="J199" s="449"/>
      <c r="K199" s="449"/>
      <c r="L199" s="449"/>
      <c r="M199" s="449"/>
      <c r="N199" s="449"/>
      <c r="O199" s="449"/>
      <c r="P199" s="449"/>
      <c r="Q199" s="449"/>
      <c r="R199" s="449"/>
      <c r="S199" s="449"/>
      <c r="T199" s="413">
        <f t="shared" ref="T199:T201" si="148">SUM(B199:R199)</f>
        <v>0</v>
      </c>
      <c r="U199" s="448" t="s">
        <v>310</v>
      </c>
    </row>
    <row r="200" spans="1:24" ht="12.75" hidden="1" customHeight="1" x14ac:dyDescent="0.2">
      <c r="A200" s="415" t="str">
        <f>A$14</f>
        <v>Privātās neattiecināmās izmaksas</v>
      </c>
      <c r="B200" s="447">
        <f>IF(B23=2,'1.2.2.B. Partneris-2'!I28,'1.2.2.B. Partneris-2'!I28*B23)</f>
        <v>0</v>
      </c>
      <c r="C200" s="447"/>
      <c r="D200" s="447">
        <f>IF(D23=2,'1.2.2.B. Partneris-2'!K28+'1.2.2.B. Partneris-2'!I28,'1.2.2.B. Partneris-2'!K28*D23)</f>
        <v>0</v>
      </c>
      <c r="E200" s="447"/>
      <c r="F200" s="447">
        <f>IF(F23=2,'1.2.2.B. Partneris-2'!M28+'1.2.2.B. Partneris-2'!K28+'1.2.2.B. Partneris-2'!I28,'1.2.2.B. Partneris-2'!M28*F23)</f>
        <v>0</v>
      </c>
      <c r="G200" s="447"/>
      <c r="H200" s="447">
        <f>IF(H23=2,'1.2.2.B. Partneris-2'!O28+'1.2.2.B. Partneris-2'!M28+'1.2.2.B. Partneris-2'!K28+'1.2.2.B. Partneris-2'!I28,'1.2.2.B. Partneris-2'!O28*H23)</f>
        <v>0</v>
      </c>
      <c r="I200" s="447"/>
      <c r="J200" s="447">
        <f>IF(J23=2,'1.2.2.B. Partneris-2'!Q28,'1.2.2.B. Partneris-2'!Q28*J23)</f>
        <v>0</v>
      </c>
      <c r="K200" s="447"/>
      <c r="L200" s="447">
        <f>IF(L23=2,'1.2.2.B. Partneris-2'!S28,'1.2.2.B. Partneris-2'!S28*L23)</f>
        <v>0</v>
      </c>
      <c r="M200" s="447"/>
      <c r="N200" s="447">
        <f>IF(N23=2,'1.2.2.B. Partneris-2'!U28,'1.2.2.B. Partneris-2'!U28*N23)</f>
        <v>0</v>
      </c>
      <c r="O200" s="447"/>
      <c r="P200" s="447">
        <f>IF(P23=2,'1.2.2.B. Partneris-2'!W28,'1.2.2.B. Partneris-2'!W28*P23)</f>
        <v>0</v>
      </c>
      <c r="Q200" s="447"/>
      <c r="R200" s="447">
        <f>IF(R23=2,'1.2.2.B. Partneris-2'!Y28,'1.2.2.B. Partneris-2'!Y28*R23)</f>
        <v>0</v>
      </c>
      <c r="S200" s="447"/>
      <c r="T200" s="413">
        <f t="shared" si="148"/>
        <v>0</v>
      </c>
      <c r="U200" s="448" t="s">
        <v>310</v>
      </c>
    </row>
    <row r="201" spans="1:24" ht="12.75" hidden="1" customHeight="1" x14ac:dyDescent="0.2">
      <c r="A201" s="416" t="str">
        <f>A$15</f>
        <v>Neattiecināmās izmaksas kopā</v>
      </c>
      <c r="B201" s="314">
        <f>SUM(B199:B200)</f>
        <v>0</v>
      </c>
      <c r="C201" s="314"/>
      <c r="D201" s="314">
        <f t="shared" ref="D201:R201" si="149">SUM(D199:D200)</f>
        <v>0</v>
      </c>
      <c r="E201" s="314"/>
      <c r="F201" s="314">
        <f t="shared" si="149"/>
        <v>0</v>
      </c>
      <c r="G201" s="314"/>
      <c r="H201" s="314">
        <f t="shared" si="149"/>
        <v>0</v>
      </c>
      <c r="I201" s="314"/>
      <c r="J201" s="314">
        <f t="shared" si="149"/>
        <v>0</v>
      </c>
      <c r="K201" s="314"/>
      <c r="L201" s="314">
        <f t="shared" si="149"/>
        <v>0</v>
      </c>
      <c r="M201" s="314"/>
      <c r="N201" s="314">
        <f t="shared" si="149"/>
        <v>0</v>
      </c>
      <c r="O201" s="314"/>
      <c r="P201" s="314">
        <f t="shared" si="149"/>
        <v>0</v>
      </c>
      <c r="Q201" s="314"/>
      <c r="R201" s="314">
        <f t="shared" si="149"/>
        <v>0</v>
      </c>
      <c r="S201" s="314"/>
      <c r="T201" s="417">
        <f t="shared" si="148"/>
        <v>0</v>
      </c>
      <c r="U201" s="448" t="s">
        <v>310</v>
      </c>
    </row>
    <row r="202" spans="1:24" ht="12.75" hidden="1" customHeight="1" x14ac:dyDescent="0.25">
      <c r="A202" s="421" t="str">
        <f>A$16</f>
        <v>Kopējās izmaksas</v>
      </c>
      <c r="B202" s="422">
        <f>B198+B201</f>
        <v>0</v>
      </c>
      <c r="C202" s="422"/>
      <c r="D202" s="422">
        <f t="shared" ref="D202:R202" si="150">D198+D201</f>
        <v>0</v>
      </c>
      <c r="E202" s="422"/>
      <c r="F202" s="422">
        <f t="shared" si="150"/>
        <v>0</v>
      </c>
      <c r="G202" s="422"/>
      <c r="H202" s="422">
        <f t="shared" si="150"/>
        <v>0</v>
      </c>
      <c r="I202" s="422"/>
      <c r="J202" s="422">
        <f t="shared" si="150"/>
        <v>0</v>
      </c>
      <c r="K202" s="422"/>
      <c r="L202" s="422">
        <f t="shared" si="150"/>
        <v>0</v>
      </c>
      <c r="M202" s="422"/>
      <c r="N202" s="422">
        <f t="shared" si="150"/>
        <v>0</v>
      </c>
      <c r="O202" s="422"/>
      <c r="P202" s="422">
        <f t="shared" si="150"/>
        <v>0</v>
      </c>
      <c r="Q202" s="422"/>
      <c r="R202" s="422">
        <f t="shared" si="150"/>
        <v>0</v>
      </c>
      <c r="S202" s="422"/>
      <c r="T202" s="417">
        <f>SUM(B202:R202)</f>
        <v>0</v>
      </c>
      <c r="U202" s="448" t="s">
        <v>310</v>
      </c>
    </row>
    <row r="203" spans="1:24" ht="12.75" customHeight="1" x14ac:dyDescent="0.25">
      <c r="A203" s="435"/>
      <c r="B203" s="435"/>
      <c r="C203" s="435"/>
      <c r="D203" s="435"/>
      <c r="E203" s="435"/>
      <c r="F203" s="435"/>
      <c r="G203" s="435"/>
      <c r="H203" s="435"/>
      <c r="I203" s="435"/>
      <c r="J203" s="435"/>
      <c r="K203" s="435"/>
      <c r="L203" s="435"/>
      <c r="M203" s="435"/>
      <c r="N203" s="435"/>
      <c r="O203" s="435"/>
      <c r="P203" s="435"/>
      <c r="Q203" s="435"/>
      <c r="R203" s="435"/>
      <c r="S203" s="435"/>
      <c r="T203" s="435"/>
      <c r="U203" s="435"/>
    </row>
    <row r="204" spans="1:24" ht="24" customHeight="1" x14ac:dyDescent="0.2">
      <c r="A204" s="453" t="s">
        <v>328</v>
      </c>
      <c r="B204" s="438">
        <f>'1.2.2.C. Partneris-2'!C3</f>
        <v>0</v>
      </c>
      <c r="C204" s="439"/>
      <c r="D204" s="439"/>
      <c r="E204" s="439"/>
      <c r="F204" s="438">
        <f>'1.2.2.C. Partneris-2'!H3</f>
        <v>0</v>
      </c>
      <c r="G204" s="439"/>
      <c r="H204" s="440"/>
      <c r="I204" s="439"/>
      <c r="J204" s="440" t="s">
        <v>317</v>
      </c>
      <c r="K204" s="439"/>
      <c r="L204" s="442">
        <f>'1.2.2.C. Partneris-2'!C24</f>
        <v>0.85</v>
      </c>
      <c r="M204" s="439"/>
      <c r="N204" s="443" t="s">
        <v>326</v>
      </c>
      <c r="O204" s="439"/>
      <c r="P204" s="440"/>
      <c r="Q204" s="439"/>
      <c r="R204" s="440"/>
      <c r="S204" s="439"/>
      <c r="T204" s="440"/>
      <c r="U204" s="440"/>
      <c r="W204" s="4">
        <f>IF(F204=Dati!$J$3,1,IF(F204=Dati!$J$4,2,IF(F204=Dati!$J$5,3,0)))</f>
        <v>2</v>
      </c>
      <c r="X204" s="4">
        <f>'1.2.2.C. Partneris-2'!AA3</f>
        <v>0</v>
      </c>
    </row>
    <row r="205" spans="1:24" x14ac:dyDescent="0.2">
      <c r="A205" s="409" t="s">
        <v>302</v>
      </c>
      <c r="B205" s="410">
        <f>B$3</f>
        <v>2024</v>
      </c>
      <c r="C205" s="410"/>
      <c r="D205" s="410">
        <f>D$3</f>
        <v>2025</v>
      </c>
      <c r="E205" s="410"/>
      <c r="F205" s="410">
        <f>F$3</f>
        <v>2026</v>
      </c>
      <c r="G205" s="410"/>
      <c r="H205" s="410">
        <f>H$3</f>
        <v>2027</v>
      </c>
      <c r="I205" s="410"/>
      <c r="J205" s="410" t="str">
        <f>J$3</f>
        <v>X</v>
      </c>
      <c r="K205" s="410"/>
      <c r="L205" s="410" t="str">
        <f>L$3</f>
        <v>X</v>
      </c>
      <c r="M205" s="410"/>
      <c r="N205" s="410" t="str">
        <f>N$3</f>
        <v>X</v>
      </c>
      <c r="O205" s="410"/>
      <c r="P205" s="410" t="str">
        <f>P$3</f>
        <v>X</v>
      </c>
      <c r="Q205" s="410"/>
      <c r="R205" s="410" t="str">
        <f>R$3</f>
        <v>X</v>
      </c>
      <c r="S205" s="410"/>
      <c r="T205" s="410"/>
      <c r="U205" s="410"/>
    </row>
    <row r="206" spans="1:24" x14ac:dyDescent="0.2">
      <c r="A206" s="444"/>
      <c r="B206" s="411" t="s">
        <v>303</v>
      </c>
      <c r="C206" s="411"/>
      <c r="D206" s="411" t="s">
        <v>303</v>
      </c>
      <c r="E206" s="411"/>
      <c r="F206" s="411" t="s">
        <v>303</v>
      </c>
      <c r="G206" s="411"/>
      <c r="H206" s="411" t="s">
        <v>303</v>
      </c>
      <c r="I206" s="411"/>
      <c r="J206" s="411" t="s">
        <v>303</v>
      </c>
      <c r="K206" s="411"/>
      <c r="L206" s="411" t="s">
        <v>303</v>
      </c>
      <c r="M206" s="411"/>
      <c r="N206" s="411" t="s">
        <v>303</v>
      </c>
      <c r="O206" s="411"/>
      <c r="P206" s="411" t="s">
        <v>303</v>
      </c>
      <c r="Q206" s="411"/>
      <c r="R206" s="411" t="s">
        <v>303</v>
      </c>
      <c r="S206" s="411"/>
      <c r="T206" s="411" t="s">
        <v>184</v>
      </c>
      <c r="U206" s="411" t="s">
        <v>128</v>
      </c>
    </row>
    <row r="207" spans="1:24" ht="12.75" customHeight="1" x14ac:dyDescent="0.2">
      <c r="A207" s="445" t="str">
        <f>A$5</f>
        <v>Eiropas Reģionālās attīstības fonds</v>
      </c>
      <c r="B207" s="446">
        <f>(B214*$L$204)-B219</f>
        <v>0</v>
      </c>
      <c r="C207" s="446"/>
      <c r="D207" s="446">
        <f t="shared" ref="D207:R207" si="151">(D214*$L$204)-D219</f>
        <v>0</v>
      </c>
      <c r="E207" s="446"/>
      <c r="F207" s="446">
        <f t="shared" si="151"/>
        <v>0</v>
      </c>
      <c r="G207" s="446"/>
      <c r="H207" s="446">
        <f t="shared" si="151"/>
        <v>0</v>
      </c>
      <c r="I207" s="446"/>
      <c r="J207" s="446">
        <f t="shared" si="151"/>
        <v>0</v>
      </c>
      <c r="K207" s="446"/>
      <c r="L207" s="446">
        <f t="shared" si="151"/>
        <v>0</v>
      </c>
      <c r="M207" s="446"/>
      <c r="N207" s="446">
        <f t="shared" si="151"/>
        <v>0</v>
      </c>
      <c r="O207" s="446"/>
      <c r="P207" s="446">
        <f t="shared" si="151"/>
        <v>0</v>
      </c>
      <c r="Q207" s="446"/>
      <c r="R207" s="446">
        <f t="shared" si="151"/>
        <v>0</v>
      </c>
      <c r="S207" s="446"/>
      <c r="T207" s="413">
        <f>SUM(B207:R207)</f>
        <v>0</v>
      </c>
      <c r="U207" s="414" t="e">
        <f>T207/$T$214</f>
        <v>#DIV/0!</v>
      </c>
    </row>
    <row r="208" spans="1:24" ht="12.75" customHeight="1" x14ac:dyDescent="0.2">
      <c r="A208" s="415" t="str">
        <f>A$6</f>
        <v>Attiecināmais valsts budžeta finansējums</v>
      </c>
      <c r="B208" s="446">
        <f>IF($W204=2,B214-B207,0)</f>
        <v>0</v>
      </c>
      <c r="C208" s="446"/>
      <c r="D208" s="446">
        <f t="shared" ref="D208:R208" si="152">IF($W204=2,D214-D207,0)</f>
        <v>0</v>
      </c>
      <c r="E208" s="446"/>
      <c r="F208" s="446">
        <f t="shared" si="152"/>
        <v>0</v>
      </c>
      <c r="G208" s="446"/>
      <c r="H208" s="446">
        <f t="shared" si="152"/>
        <v>0</v>
      </c>
      <c r="I208" s="446"/>
      <c r="J208" s="446">
        <f t="shared" si="152"/>
        <v>0</v>
      </c>
      <c r="K208" s="446"/>
      <c r="L208" s="446">
        <f t="shared" si="152"/>
        <v>0</v>
      </c>
      <c r="M208" s="446"/>
      <c r="N208" s="446">
        <f t="shared" si="152"/>
        <v>0</v>
      </c>
      <c r="O208" s="446"/>
      <c r="P208" s="446">
        <f t="shared" si="152"/>
        <v>0</v>
      </c>
      <c r="Q208" s="446"/>
      <c r="R208" s="446">
        <f t="shared" si="152"/>
        <v>0</v>
      </c>
      <c r="S208" s="446"/>
      <c r="T208" s="413">
        <f t="shared" ref="T208:T213" si="153">SUM(B208:R208)</f>
        <v>0</v>
      </c>
      <c r="U208" s="414" t="e">
        <f t="shared" ref="U208:U214" si="154">T208/$T$214</f>
        <v>#DIV/0!</v>
      </c>
    </row>
    <row r="209" spans="1:23" ht="12.75" customHeight="1" x14ac:dyDescent="0.2">
      <c r="A209" s="415" t="str">
        <f>A$7</f>
        <v>Valsts budžeta dotācija pašvaldībām</v>
      </c>
      <c r="B209" s="447">
        <f>IF($W204=1,(B207/0.85*0.15+B207)*0.15*'1.2.2.C. Partneris-2'!$O$3,0)</f>
        <v>0</v>
      </c>
      <c r="C209" s="447"/>
      <c r="D209" s="447">
        <f>IF($W204=1,(D207/0.85*0.15+D207)*0.15*'1.2.2.C. Partneris-2'!$O$3,0)</f>
        <v>0</v>
      </c>
      <c r="E209" s="447"/>
      <c r="F209" s="447">
        <f>IF($W204=1,(F207/0.85*0.15+F207)*0.15*'1.2.2.C. Partneris-2'!$O$3,0)</f>
        <v>0</v>
      </c>
      <c r="G209" s="447"/>
      <c r="H209" s="447">
        <f>IF($W204=1,(H207/0.85*0.15+H207)*0.15*'1.2.2.C. Partneris-2'!$O$3,0)</f>
        <v>0</v>
      </c>
      <c r="I209" s="447"/>
      <c r="J209" s="447">
        <f>IF($W204=1,(J207/0.85*0.15+J207)*0.15*'1.2.2.C. Partneris-2'!$O$3,0)</f>
        <v>0</v>
      </c>
      <c r="K209" s="447"/>
      <c r="L209" s="447">
        <f>IF($W204=1,(L207/0.85*0.15+L207)*0.15*'1.2.2.C. Partneris-2'!$O$3,0)</f>
        <v>0</v>
      </c>
      <c r="M209" s="447"/>
      <c r="N209" s="447">
        <f>IF($W204=1,(N207/0.85*0.15+N207)*0.15*'1.2.2.C. Partneris-2'!$O$3,0)</f>
        <v>0</v>
      </c>
      <c r="O209" s="447"/>
      <c r="P209" s="447">
        <f>IF($W204=1,(P207/0.85*0.15+P207)*0.15*'1.2.2.C. Partneris-2'!$O$3,0)</f>
        <v>0</v>
      </c>
      <c r="Q209" s="447"/>
      <c r="R209" s="447">
        <f>IF($W204=1,(R207/0.85*0.15+R207)*0.15*'1.2.2.C. Partneris-2'!$O$3,0)</f>
        <v>0</v>
      </c>
      <c r="S209" s="447"/>
      <c r="T209" s="413">
        <f t="shared" si="153"/>
        <v>0</v>
      </c>
      <c r="U209" s="414" t="e">
        <f t="shared" si="154"/>
        <v>#DIV/0!</v>
      </c>
    </row>
    <row r="210" spans="1:23" ht="12.75" customHeight="1" x14ac:dyDescent="0.2">
      <c r="A210" s="415" t="str">
        <f>A$8</f>
        <v>Pašvaldības finansējums</v>
      </c>
      <c r="B210" s="447">
        <f>IF($W204=1,B214-B207-B209-B213-B211,0)</f>
        <v>0</v>
      </c>
      <c r="C210" s="447"/>
      <c r="D210" s="447">
        <f t="shared" ref="D210:R210" si="155">IF($W204=1,D214-D207-D209-D213-D211,0)</f>
        <v>0</v>
      </c>
      <c r="E210" s="447"/>
      <c r="F210" s="447">
        <f t="shared" si="155"/>
        <v>0</v>
      </c>
      <c r="G210" s="447"/>
      <c r="H210" s="447">
        <f t="shared" si="155"/>
        <v>0</v>
      </c>
      <c r="I210" s="447"/>
      <c r="J210" s="447">
        <f t="shared" si="155"/>
        <v>0</v>
      </c>
      <c r="K210" s="447"/>
      <c r="L210" s="447">
        <f t="shared" si="155"/>
        <v>0</v>
      </c>
      <c r="M210" s="447"/>
      <c r="N210" s="447">
        <f t="shared" si="155"/>
        <v>0</v>
      </c>
      <c r="O210" s="447"/>
      <c r="P210" s="447">
        <f t="shared" si="155"/>
        <v>0</v>
      </c>
      <c r="Q210" s="447"/>
      <c r="R210" s="447">
        <f t="shared" si="155"/>
        <v>0</v>
      </c>
      <c r="S210" s="447"/>
      <c r="T210" s="413">
        <f t="shared" si="153"/>
        <v>0</v>
      </c>
      <c r="U210" s="414" t="e">
        <f t="shared" si="154"/>
        <v>#DIV/0!</v>
      </c>
    </row>
    <row r="211" spans="1:23" s="3" customFormat="1" ht="12.75" customHeight="1" x14ac:dyDescent="0.2">
      <c r="A211" s="415" t="str">
        <f>A$9</f>
        <v>Cits publiskais finansējums</v>
      </c>
      <c r="B211" s="447">
        <f>IF($X$204=2,B214*(1-$L$204),0)</f>
        <v>0</v>
      </c>
      <c r="C211" s="447"/>
      <c r="D211" s="447">
        <f t="shared" ref="D211:R211" si="156">IF($X$204=2,D214*(1-$L$204),0)</f>
        <v>0</v>
      </c>
      <c r="E211" s="447"/>
      <c r="F211" s="447">
        <f t="shared" si="156"/>
        <v>0</v>
      </c>
      <c r="G211" s="447"/>
      <c r="H211" s="447">
        <f t="shared" si="156"/>
        <v>0</v>
      </c>
      <c r="I211" s="447"/>
      <c r="J211" s="447">
        <f t="shared" si="156"/>
        <v>0</v>
      </c>
      <c r="K211" s="447"/>
      <c r="L211" s="447">
        <f t="shared" si="156"/>
        <v>0</v>
      </c>
      <c r="M211" s="447"/>
      <c r="N211" s="447">
        <f t="shared" si="156"/>
        <v>0</v>
      </c>
      <c r="O211" s="447"/>
      <c r="P211" s="447">
        <f t="shared" si="156"/>
        <v>0</v>
      </c>
      <c r="Q211" s="447"/>
      <c r="R211" s="447">
        <f t="shared" si="156"/>
        <v>0</v>
      </c>
      <c r="S211" s="447"/>
      <c r="T211" s="413">
        <f t="shared" si="153"/>
        <v>0</v>
      </c>
      <c r="U211" s="414" t="e">
        <f t="shared" si="154"/>
        <v>#DIV/0!</v>
      </c>
    </row>
    <row r="212" spans="1:23" ht="12.75" customHeight="1" x14ac:dyDescent="0.2">
      <c r="A212" s="416" t="str">
        <f>A$10</f>
        <v>Publiskās attiecināmās izmaksas</v>
      </c>
      <c r="B212" s="314">
        <f>SUM(B207:B211)</f>
        <v>0</v>
      </c>
      <c r="C212" s="314"/>
      <c r="D212" s="314">
        <f t="shared" ref="D212:R212" si="157">SUM(D207:D211)</f>
        <v>0</v>
      </c>
      <c r="E212" s="314"/>
      <c r="F212" s="314">
        <f t="shared" si="157"/>
        <v>0</v>
      </c>
      <c r="G212" s="314"/>
      <c r="H212" s="314">
        <f t="shared" si="157"/>
        <v>0</v>
      </c>
      <c r="I212" s="314"/>
      <c r="J212" s="314">
        <f t="shared" si="157"/>
        <v>0</v>
      </c>
      <c r="K212" s="314"/>
      <c r="L212" s="314">
        <f t="shared" si="157"/>
        <v>0</v>
      </c>
      <c r="M212" s="314"/>
      <c r="N212" s="314">
        <f t="shared" si="157"/>
        <v>0</v>
      </c>
      <c r="O212" s="314"/>
      <c r="P212" s="314">
        <f t="shared" si="157"/>
        <v>0</v>
      </c>
      <c r="Q212" s="314"/>
      <c r="R212" s="314">
        <f t="shared" si="157"/>
        <v>0</v>
      </c>
      <c r="S212" s="314"/>
      <c r="T212" s="417">
        <f t="shared" si="153"/>
        <v>0</v>
      </c>
      <c r="U212" s="414" t="e">
        <f t="shared" si="154"/>
        <v>#DIV/0!</v>
      </c>
    </row>
    <row r="213" spans="1:23" ht="12.75" customHeight="1" x14ac:dyDescent="0.2">
      <c r="A213" s="415" t="str">
        <f>A$11</f>
        <v>Privātās attiecināmās izmaksas</v>
      </c>
      <c r="B213" s="447">
        <f>IF($W$204=1,0,IF($W$204=3,B214-B212,0))</f>
        <v>0</v>
      </c>
      <c r="C213" s="447"/>
      <c r="D213" s="447">
        <f t="shared" ref="D213" si="158">IF($W$204=1,0,IF($W$204=3,D214-D212,0))</f>
        <v>0</v>
      </c>
      <c r="E213" s="447"/>
      <c r="F213" s="447">
        <f t="shared" ref="F213" si="159">IF($W$204=1,0,IF($W$204=3,F214-F212,0))</f>
        <v>0</v>
      </c>
      <c r="G213" s="447"/>
      <c r="H213" s="447">
        <f t="shared" ref="H213" si="160">IF($W$204=1,0,IF($W$204=3,H214-H212,0))</f>
        <v>0</v>
      </c>
      <c r="I213" s="447"/>
      <c r="J213" s="447">
        <f t="shared" ref="J213" si="161">IF($W$204=1,0,IF($W$204=3,J214-J212,0))</f>
        <v>0</v>
      </c>
      <c r="K213" s="447"/>
      <c r="L213" s="447">
        <f t="shared" ref="L213" si="162">IF($W$204=1,0,IF($W$204=3,L214-L212,0))</f>
        <v>0</v>
      </c>
      <c r="M213" s="447"/>
      <c r="N213" s="447">
        <f t="shared" ref="N213" si="163">IF($W$204=1,0,IF($W$204=3,N214-N212,0))</f>
        <v>0</v>
      </c>
      <c r="O213" s="447"/>
      <c r="P213" s="447">
        <f t="shared" ref="P213" si="164">IF($W$204=1,0,IF($W$204=3,P214-P212,0))</f>
        <v>0</v>
      </c>
      <c r="Q213" s="447"/>
      <c r="R213" s="447">
        <f t="shared" ref="R213" si="165">IF($W$204=1,0,IF($W$204=3,R214-R212,0))</f>
        <v>0</v>
      </c>
      <c r="S213" s="447"/>
      <c r="T213" s="413">
        <f t="shared" si="153"/>
        <v>0</v>
      </c>
      <c r="U213" s="414" t="e">
        <f t="shared" si="154"/>
        <v>#DIV/0!</v>
      </c>
    </row>
    <row r="214" spans="1:23" ht="12.75" customHeight="1" x14ac:dyDescent="0.2">
      <c r="A214" s="416" t="str">
        <f>A$12</f>
        <v>Kopējās attiecināmās izmaksas</v>
      </c>
      <c r="B214" s="314">
        <f>IF(B23=2,'1.2.2.C. Partneris-2'!H24,'1.2.2.C. Partneris-2'!H24*B23)</f>
        <v>0</v>
      </c>
      <c r="C214" s="314"/>
      <c r="D214" s="314">
        <f>IF(D23=2,'1.2.2.C. Partneris-2'!J24,'1.2.2.C. Partneris-2'!J24*D23)</f>
        <v>0</v>
      </c>
      <c r="E214" s="314"/>
      <c r="F214" s="314">
        <f>IF(F23=2,'1.2.2.C. Partneris-2'!L24,'1.2.2.C. Partneris-2'!L24*F23)</f>
        <v>0</v>
      </c>
      <c r="G214" s="314"/>
      <c r="H214" s="314">
        <f>IF(H23=2,'1.2.2.C. Partneris-2'!N24,'1.2.2.C. Partneris-2'!N24*H23)</f>
        <v>0</v>
      </c>
      <c r="I214" s="314"/>
      <c r="J214" s="314">
        <f>IF(J23=2,'1.2.2.C. Partneris-2'!P24,'1.2.2.C. Partneris-2'!P24*J23)</f>
        <v>0</v>
      </c>
      <c r="K214" s="314"/>
      <c r="L214" s="314">
        <f>IF(L23=2,'1.2.2.C. Partneris-2'!R24,'1.2.2.C. Partneris-2'!R24*L23)</f>
        <v>0</v>
      </c>
      <c r="M214" s="314"/>
      <c r="N214" s="314">
        <f>IF(N23=2,'1.2.2.C. Partneris-2'!T24,'1.2.2.C. Partneris-2'!T24*N23)</f>
        <v>0</v>
      </c>
      <c r="O214" s="314"/>
      <c r="P214" s="314">
        <f>IF(P23=2,'1.2.2.C. Partneris-2'!V24,'1.2.2.C. Partneris-2'!V24*P23)</f>
        <v>0</v>
      </c>
      <c r="Q214" s="314"/>
      <c r="R214" s="314">
        <f>IF(R23=2,'1.2.2.C. Partneris-2'!X24,'1.2.2.C. Partneris-2'!X24*R23)</f>
        <v>0</v>
      </c>
      <c r="S214" s="314"/>
      <c r="T214" s="417">
        <f>SUM(B214:R214)</f>
        <v>0</v>
      </c>
      <c r="U214" s="414" t="e">
        <f t="shared" si="154"/>
        <v>#DIV/0!</v>
      </c>
    </row>
    <row r="215" spans="1:23" ht="12.75" customHeight="1" x14ac:dyDescent="0.2">
      <c r="A215" s="415" t="str">
        <f>A$13</f>
        <v>Publiskās neattiecināmās izmaksas</v>
      </c>
      <c r="B215" s="447">
        <f>IF($W204=1,B220,0)</f>
        <v>0</v>
      </c>
      <c r="C215" s="447"/>
      <c r="D215" s="447">
        <f t="shared" ref="D215" si="166">IF($W204=1,D220,0)</f>
        <v>0</v>
      </c>
      <c r="E215" s="447"/>
      <c r="F215" s="447">
        <f t="shared" ref="F215" si="167">IF($W204=1,F220,0)</f>
        <v>0</v>
      </c>
      <c r="G215" s="447"/>
      <c r="H215" s="447">
        <f t="shared" ref="H215" si="168">IF($W204=1,H220,0)</f>
        <v>0</v>
      </c>
      <c r="I215" s="447"/>
      <c r="J215" s="447">
        <f t="shared" ref="J215" si="169">IF($W204=1,J220,0)</f>
        <v>0</v>
      </c>
      <c r="K215" s="447"/>
      <c r="L215" s="447">
        <f t="shared" ref="L215" si="170">IF($W204=1,L220,0)</f>
        <v>0</v>
      </c>
      <c r="M215" s="447"/>
      <c r="N215" s="447">
        <f t="shared" ref="N215" si="171">IF($W204=1,N220,0)</f>
        <v>0</v>
      </c>
      <c r="O215" s="447"/>
      <c r="P215" s="447">
        <f t="shared" ref="P215" si="172">IF($W204=1,P220,0)</f>
        <v>0</v>
      </c>
      <c r="Q215" s="447"/>
      <c r="R215" s="447">
        <f t="shared" ref="R215" si="173">IF($W204=1,R220,0)</f>
        <v>0</v>
      </c>
      <c r="S215" s="447"/>
      <c r="T215" s="413">
        <f t="shared" ref="T215:T217" si="174">SUM(B215:R215)</f>
        <v>0</v>
      </c>
      <c r="U215" s="448" t="s">
        <v>310</v>
      </c>
    </row>
    <row r="216" spans="1:23" ht="12.75" customHeight="1" x14ac:dyDescent="0.2">
      <c r="A216" s="415" t="str">
        <f>A$14</f>
        <v>Privātās neattiecināmās izmaksas</v>
      </c>
      <c r="B216" s="447">
        <f>IF($W204=3,B220,0)</f>
        <v>0</v>
      </c>
      <c r="C216" s="447"/>
      <c r="D216" s="447">
        <f t="shared" ref="D216" si="175">IF($W204=3,D220,0)</f>
        <v>0</v>
      </c>
      <c r="E216" s="447"/>
      <c r="F216" s="447">
        <f t="shared" ref="F216" si="176">IF($W204=3,F220,0)</f>
        <v>0</v>
      </c>
      <c r="G216" s="447"/>
      <c r="H216" s="447">
        <f t="shared" ref="H216" si="177">IF($W204=3,H220,0)</f>
        <v>0</v>
      </c>
      <c r="I216" s="447"/>
      <c r="J216" s="447">
        <f t="shared" ref="J216" si="178">IF($W204=3,J220,0)</f>
        <v>0</v>
      </c>
      <c r="K216" s="447"/>
      <c r="L216" s="447">
        <f t="shared" ref="L216" si="179">IF($W204=3,L220,0)</f>
        <v>0</v>
      </c>
      <c r="M216" s="447"/>
      <c r="N216" s="447">
        <f t="shared" ref="N216" si="180">IF($W204=3,N220,0)</f>
        <v>0</v>
      </c>
      <c r="O216" s="447"/>
      <c r="P216" s="447">
        <f t="shared" ref="P216" si="181">IF($W204=3,P220,0)</f>
        <v>0</v>
      </c>
      <c r="Q216" s="447"/>
      <c r="R216" s="447">
        <f t="shared" ref="R216" si="182">IF($W204=3,R220,0)</f>
        <v>0</v>
      </c>
      <c r="S216" s="447"/>
      <c r="T216" s="413">
        <f t="shared" si="174"/>
        <v>0</v>
      </c>
      <c r="U216" s="448" t="s">
        <v>310</v>
      </c>
    </row>
    <row r="217" spans="1:23" ht="12.75" customHeight="1" x14ac:dyDescent="0.2">
      <c r="A217" s="416" t="str">
        <f>A$15</f>
        <v>Neattiecināmās izmaksas kopā</v>
      </c>
      <c r="B217" s="314">
        <f>SUM(B215:B216)</f>
        <v>0</v>
      </c>
      <c r="C217" s="314"/>
      <c r="D217" s="314">
        <f t="shared" ref="D217" si="183">SUM(D215:D216)</f>
        <v>0</v>
      </c>
      <c r="E217" s="314"/>
      <c r="F217" s="314">
        <f t="shared" ref="F217" si="184">SUM(F215:F216)</f>
        <v>0</v>
      </c>
      <c r="G217" s="314"/>
      <c r="H217" s="314">
        <f t="shared" ref="H217" si="185">SUM(H215:H216)</f>
        <v>0</v>
      </c>
      <c r="I217" s="314"/>
      <c r="J217" s="314">
        <f t="shared" ref="J217" si="186">SUM(J215:J216)</f>
        <v>0</v>
      </c>
      <c r="K217" s="314"/>
      <c r="L217" s="314">
        <f t="shared" ref="L217" si="187">SUM(L215:L216)</f>
        <v>0</v>
      </c>
      <c r="M217" s="314"/>
      <c r="N217" s="314">
        <f t="shared" ref="N217" si="188">SUM(N215:N216)</f>
        <v>0</v>
      </c>
      <c r="O217" s="314"/>
      <c r="P217" s="314">
        <f t="shared" ref="P217" si="189">SUM(P215:P216)</f>
        <v>0</v>
      </c>
      <c r="Q217" s="314"/>
      <c r="R217" s="314">
        <f t="shared" ref="R217" si="190">SUM(R215:R216)</f>
        <v>0</v>
      </c>
      <c r="S217" s="314"/>
      <c r="T217" s="417">
        <f t="shared" si="174"/>
        <v>0</v>
      </c>
      <c r="U217" s="448" t="s">
        <v>310</v>
      </c>
    </row>
    <row r="218" spans="1:23" ht="12.75" customHeight="1" x14ac:dyDescent="0.25">
      <c r="A218" s="421" t="str">
        <f>A$16</f>
        <v>Kopējās izmaksas</v>
      </c>
      <c r="B218" s="422">
        <f>B214+B217</f>
        <v>0</v>
      </c>
      <c r="C218" s="422"/>
      <c r="D218" s="422">
        <f t="shared" ref="D218:R218" si="191">D214+D217</f>
        <v>0</v>
      </c>
      <c r="E218" s="422"/>
      <c r="F218" s="422">
        <f t="shared" si="191"/>
        <v>0</v>
      </c>
      <c r="G218" s="422"/>
      <c r="H218" s="422">
        <f t="shared" si="191"/>
        <v>0</v>
      </c>
      <c r="I218" s="422"/>
      <c r="J218" s="422">
        <f t="shared" si="191"/>
        <v>0</v>
      </c>
      <c r="K218" s="422"/>
      <c r="L218" s="422">
        <f t="shared" si="191"/>
        <v>0</v>
      </c>
      <c r="M218" s="422"/>
      <c r="N218" s="422">
        <f t="shared" si="191"/>
        <v>0</v>
      </c>
      <c r="O218" s="422"/>
      <c r="P218" s="422">
        <f t="shared" si="191"/>
        <v>0</v>
      </c>
      <c r="Q218" s="422"/>
      <c r="R218" s="422">
        <f t="shared" si="191"/>
        <v>0</v>
      </c>
      <c r="S218" s="422"/>
      <c r="T218" s="417">
        <f>SUM(B218:R218)</f>
        <v>0</v>
      </c>
      <c r="U218" s="448" t="s">
        <v>310</v>
      </c>
    </row>
    <row r="219" spans="1:23" hidden="1" x14ac:dyDescent="0.2">
      <c r="A219" s="451" t="s">
        <v>327</v>
      </c>
      <c r="B219" s="452">
        <f>B214*$L$204*$W$20</f>
        <v>0</v>
      </c>
      <c r="C219" s="452"/>
      <c r="D219" s="452">
        <f t="shared" ref="D219:R219" si="192">D214*$L$204*$W$20</f>
        <v>0</v>
      </c>
      <c r="E219" s="452"/>
      <c r="F219" s="452">
        <f t="shared" si="192"/>
        <v>0</v>
      </c>
      <c r="G219" s="452"/>
      <c r="H219" s="452">
        <f t="shared" si="192"/>
        <v>0</v>
      </c>
      <c r="I219" s="452"/>
      <c r="J219" s="452">
        <f t="shared" si="192"/>
        <v>0</v>
      </c>
      <c r="K219" s="452"/>
      <c r="L219" s="452">
        <f t="shared" si="192"/>
        <v>0</v>
      </c>
      <c r="M219" s="452"/>
      <c r="N219" s="452">
        <f t="shared" si="192"/>
        <v>0</v>
      </c>
      <c r="O219" s="452"/>
      <c r="P219" s="452">
        <f t="shared" si="192"/>
        <v>0</v>
      </c>
      <c r="Q219" s="452"/>
      <c r="R219" s="452">
        <f t="shared" si="192"/>
        <v>0</v>
      </c>
      <c r="T219" s="452">
        <f>IF(X204=1,0,SUM(B219:R219))</f>
        <v>0</v>
      </c>
    </row>
    <row r="220" spans="1:23" hidden="1" x14ac:dyDescent="0.2">
      <c r="A220" s="451" t="s">
        <v>312</v>
      </c>
      <c r="B220" s="452">
        <f>IF(B23=2,'1.2.2.C. Partneris-2'!I24,'1.2.2.C. Partneris-2'!I24*B23)</f>
        <v>0</v>
      </c>
      <c r="C220" s="452"/>
      <c r="D220" s="452">
        <f>IF(D23=2,'1.2.2.C. Partneris-2'!K24,'1.2.2.C. Partneris-2'!K24*D23)</f>
        <v>0</v>
      </c>
      <c r="E220" s="452"/>
      <c r="F220" s="452">
        <f>IF(F23=2,'1.2.2.C. Partneris-2'!M24,'1.2.2.C. Partneris-2'!M24*F23)</f>
        <v>0</v>
      </c>
      <c r="G220" s="452"/>
      <c r="H220" s="452">
        <f>IF(H23=2,'1.2.2.C. Partneris-2'!O24,'1.2.2.C. Partneris-2'!O24*H23)</f>
        <v>0</v>
      </c>
      <c r="I220" s="452"/>
      <c r="J220" s="452">
        <f>IF(J23=2,'1.2.2.C. Partneris-2'!Q24,'1.2.2.C. Partneris-2'!Q24*J23)</f>
        <v>0</v>
      </c>
      <c r="K220" s="452"/>
      <c r="L220" s="452">
        <f>IF(L23=2,'1.2.2.C. Partneris-2'!S24,'1.2.2.C. Partneris-2'!S24*L23)</f>
        <v>0</v>
      </c>
      <c r="M220" s="452"/>
      <c r="N220" s="452">
        <f>IF(N23=2,'1.2.2.C. Partneris-2'!U24,'1.2.2.C. Partneris-2'!U24*N23)</f>
        <v>0</v>
      </c>
      <c r="O220" s="452"/>
      <c r="P220" s="452">
        <f>IF(P23=2,'1.2.2.C. Partneris-2'!W24,'1.2.2.C. Partneris-2'!W24*P23)</f>
        <v>0</v>
      </c>
      <c r="Q220" s="452"/>
      <c r="R220" s="452">
        <f>IF(R23=2,'1.2.2.C. Partneris-2'!Y24,'1.2.2.C. Partneris-2'!Y24*R23)</f>
        <v>0</v>
      </c>
    </row>
    <row r="221" spans="1:23" hidden="1" x14ac:dyDescent="0.2"/>
    <row r="222" spans="1:23" ht="18.75" hidden="1" customHeight="1" x14ac:dyDescent="0.2">
      <c r="A222" s="454" t="s">
        <v>329</v>
      </c>
      <c r="B222" s="438">
        <f>'1.3.1. Partneris-kom.-1'!C3</f>
        <v>0</v>
      </c>
      <c r="C222" s="439"/>
      <c r="D222" s="439"/>
      <c r="E222" s="439"/>
      <c r="F222" s="438">
        <f>'1.3.1. Partneris-kom.-1'!H3</f>
        <v>0</v>
      </c>
      <c r="G222" s="439"/>
      <c r="H222" s="440"/>
      <c r="I222" s="439"/>
      <c r="J222" s="440" t="s">
        <v>317</v>
      </c>
      <c r="K222" s="439"/>
      <c r="L222" s="442">
        <f>'1.3.1. Partneris-kom.-1'!C7</f>
        <v>0.45</v>
      </c>
      <c r="M222" s="439"/>
      <c r="N222" s="443" t="s">
        <v>330</v>
      </c>
      <c r="O222" s="439"/>
      <c r="P222" s="440"/>
      <c r="Q222" s="439"/>
      <c r="R222" s="440"/>
      <c r="S222" s="439"/>
      <c r="T222" s="440"/>
      <c r="U222" s="440"/>
      <c r="W222" s="4">
        <f>IF(F222=Dati!$J$3,1,IF(F222=Dati!$J$4,2,IF(F222=Dati!$J$5,3,0)))</f>
        <v>2</v>
      </c>
    </row>
    <row r="223" spans="1:23" hidden="1" x14ac:dyDescent="0.2">
      <c r="A223" s="409" t="s">
        <v>302</v>
      </c>
      <c r="B223" s="410">
        <f>B$3</f>
        <v>2024</v>
      </c>
      <c r="C223" s="410"/>
      <c r="D223" s="410">
        <f>D$3</f>
        <v>2025</v>
      </c>
      <c r="E223" s="410"/>
      <c r="F223" s="410">
        <f>F$3</f>
        <v>2026</v>
      </c>
      <c r="G223" s="410"/>
      <c r="H223" s="410">
        <f>H$3</f>
        <v>2027</v>
      </c>
      <c r="I223" s="410"/>
      <c r="J223" s="410" t="str">
        <f>J$3</f>
        <v>X</v>
      </c>
      <c r="K223" s="410"/>
      <c r="L223" s="410" t="str">
        <f>L$3</f>
        <v>X</v>
      </c>
      <c r="M223" s="410"/>
      <c r="N223" s="410" t="str">
        <f>N$3</f>
        <v>X</v>
      </c>
      <c r="O223" s="410"/>
      <c r="P223" s="410" t="str">
        <f>P$3</f>
        <v>X</v>
      </c>
      <c r="Q223" s="410"/>
      <c r="R223" s="410" t="str">
        <f>R$3</f>
        <v>X</v>
      </c>
      <c r="S223" s="410"/>
      <c r="T223" s="410"/>
      <c r="U223" s="410"/>
    </row>
    <row r="224" spans="1:23" hidden="1" x14ac:dyDescent="0.2">
      <c r="A224" s="444"/>
      <c r="B224" s="411" t="s">
        <v>303</v>
      </c>
      <c r="C224" s="411"/>
      <c r="D224" s="411" t="s">
        <v>303</v>
      </c>
      <c r="E224" s="411"/>
      <c r="F224" s="411" t="s">
        <v>303</v>
      </c>
      <c r="G224" s="411"/>
      <c r="H224" s="411" t="s">
        <v>303</v>
      </c>
      <c r="I224" s="411"/>
      <c r="J224" s="411" t="s">
        <v>303</v>
      </c>
      <c r="K224" s="411"/>
      <c r="L224" s="411" t="s">
        <v>303</v>
      </c>
      <c r="M224" s="411"/>
      <c r="N224" s="411" t="s">
        <v>303</v>
      </c>
      <c r="O224" s="411"/>
      <c r="P224" s="411" t="s">
        <v>303</v>
      </c>
      <c r="Q224" s="411"/>
      <c r="R224" s="411" t="s">
        <v>303</v>
      </c>
      <c r="S224" s="411"/>
      <c r="T224" s="411" t="s">
        <v>184</v>
      </c>
      <c r="U224" s="411" t="s">
        <v>128</v>
      </c>
    </row>
    <row r="225" spans="1:23" ht="12.75" hidden="1" customHeight="1" x14ac:dyDescent="0.2">
      <c r="A225" s="445" t="str">
        <f>A$5</f>
        <v>Eiropas Reģionālās attīstības fonds</v>
      </c>
      <c r="B225" s="446">
        <f>B232*$L$222</f>
        <v>0</v>
      </c>
      <c r="C225" s="446"/>
      <c r="D225" s="446">
        <f t="shared" ref="D225:R225" si="193">D232*$L$222</f>
        <v>0</v>
      </c>
      <c r="E225" s="446"/>
      <c r="F225" s="446">
        <f t="shared" si="193"/>
        <v>0</v>
      </c>
      <c r="G225" s="446"/>
      <c r="H225" s="446">
        <f t="shared" si="193"/>
        <v>0</v>
      </c>
      <c r="I225" s="446"/>
      <c r="J225" s="446">
        <f t="shared" si="193"/>
        <v>0</v>
      </c>
      <c r="K225" s="446"/>
      <c r="L225" s="446">
        <f t="shared" si="193"/>
        <v>0</v>
      </c>
      <c r="M225" s="446"/>
      <c r="N225" s="446">
        <f t="shared" si="193"/>
        <v>0</v>
      </c>
      <c r="O225" s="446"/>
      <c r="P225" s="446">
        <f t="shared" si="193"/>
        <v>0</v>
      </c>
      <c r="Q225" s="446"/>
      <c r="R225" s="446">
        <f t="shared" si="193"/>
        <v>0</v>
      </c>
      <c r="S225" s="446"/>
      <c r="T225" s="413">
        <f>SUM(B225:R225)</f>
        <v>0</v>
      </c>
      <c r="U225" s="414" t="e">
        <f>T225/$T$232</f>
        <v>#DIV/0!</v>
      </c>
    </row>
    <row r="226" spans="1:23" ht="12.75" hidden="1" customHeight="1" x14ac:dyDescent="0.2">
      <c r="A226" s="415" t="str">
        <f>A$6</f>
        <v>Attiecināmais valsts budžeta finansējums</v>
      </c>
      <c r="B226" s="446"/>
      <c r="C226" s="446"/>
      <c r="D226" s="446"/>
      <c r="E226" s="446"/>
      <c r="F226" s="446"/>
      <c r="G226" s="446"/>
      <c r="H226" s="446"/>
      <c r="I226" s="446"/>
      <c r="J226" s="446"/>
      <c r="K226" s="446"/>
      <c r="L226" s="446"/>
      <c r="M226" s="446"/>
      <c r="N226" s="446"/>
      <c r="O226" s="446"/>
      <c r="P226" s="446"/>
      <c r="Q226" s="446"/>
      <c r="R226" s="446"/>
      <c r="S226" s="446"/>
      <c r="T226" s="413">
        <f t="shared" ref="T226:T231" si="194">SUM(B226:R226)</f>
        <v>0</v>
      </c>
      <c r="U226" s="414" t="e">
        <f t="shared" ref="U226:U232" si="195">T226/$T$232</f>
        <v>#DIV/0!</v>
      </c>
    </row>
    <row r="227" spans="1:23" ht="12.75" hidden="1" customHeight="1" x14ac:dyDescent="0.2">
      <c r="A227" s="415" t="str">
        <f>A$7</f>
        <v>Valsts budžeta dotācija pašvaldībām</v>
      </c>
      <c r="B227" s="447"/>
      <c r="C227" s="447"/>
      <c r="D227" s="447"/>
      <c r="E227" s="447"/>
      <c r="F227" s="447"/>
      <c r="G227" s="447"/>
      <c r="H227" s="447"/>
      <c r="I227" s="447"/>
      <c r="J227" s="447"/>
      <c r="K227" s="447"/>
      <c r="L227" s="447"/>
      <c r="M227" s="447"/>
      <c r="N227" s="447"/>
      <c r="O227" s="447"/>
      <c r="P227" s="447"/>
      <c r="Q227" s="447"/>
      <c r="R227" s="447"/>
      <c r="S227" s="447"/>
      <c r="T227" s="413">
        <f t="shared" si="194"/>
        <v>0</v>
      </c>
      <c r="U227" s="414" t="e">
        <f t="shared" si="195"/>
        <v>#DIV/0!</v>
      </c>
    </row>
    <row r="228" spans="1:23" ht="12.75" hidden="1" customHeight="1" x14ac:dyDescent="0.2">
      <c r="A228" s="415" t="str">
        <f>A$8</f>
        <v>Pašvaldības finansējums</v>
      </c>
      <c r="B228" s="447"/>
      <c r="C228" s="447"/>
      <c r="D228" s="447"/>
      <c r="E228" s="447"/>
      <c r="F228" s="447"/>
      <c r="G228" s="447"/>
      <c r="H228" s="447"/>
      <c r="I228" s="447"/>
      <c r="J228" s="447"/>
      <c r="K228" s="447"/>
      <c r="L228" s="447"/>
      <c r="M228" s="447"/>
      <c r="N228" s="447"/>
      <c r="O228" s="447"/>
      <c r="P228" s="447"/>
      <c r="Q228" s="447"/>
      <c r="R228" s="447"/>
      <c r="S228" s="447"/>
      <c r="T228" s="413">
        <f t="shared" si="194"/>
        <v>0</v>
      </c>
      <c r="U228" s="414" t="e">
        <f t="shared" si="195"/>
        <v>#DIV/0!</v>
      </c>
    </row>
    <row r="229" spans="1:23" s="3" customFormat="1" ht="12.75" hidden="1" customHeight="1" x14ac:dyDescent="0.2">
      <c r="A229" s="415" t="str">
        <f>A$9</f>
        <v>Cits publiskais finansējums</v>
      </c>
      <c r="B229" s="447"/>
      <c r="C229" s="447"/>
      <c r="D229" s="447"/>
      <c r="E229" s="447"/>
      <c r="F229" s="447"/>
      <c r="G229" s="447"/>
      <c r="H229" s="447"/>
      <c r="I229" s="447"/>
      <c r="J229" s="447"/>
      <c r="K229" s="447"/>
      <c r="L229" s="447"/>
      <c r="M229" s="447"/>
      <c r="N229" s="447"/>
      <c r="O229" s="447"/>
      <c r="P229" s="447"/>
      <c r="Q229" s="447"/>
      <c r="R229" s="447"/>
      <c r="S229" s="447"/>
      <c r="T229" s="413">
        <f t="shared" si="194"/>
        <v>0</v>
      </c>
      <c r="U229" s="414" t="e">
        <f t="shared" si="195"/>
        <v>#DIV/0!</v>
      </c>
    </row>
    <row r="230" spans="1:23" ht="12.75" hidden="1" customHeight="1" x14ac:dyDescent="0.2">
      <c r="A230" s="416" t="str">
        <f>A$10</f>
        <v>Publiskās attiecināmās izmaksas</v>
      </c>
      <c r="B230" s="314">
        <f>SUM(B225:B229)</f>
        <v>0</v>
      </c>
      <c r="C230" s="314"/>
      <c r="D230" s="314">
        <f t="shared" ref="D230:R230" si="196">SUM(D225:D229)</f>
        <v>0</v>
      </c>
      <c r="E230" s="314"/>
      <c r="F230" s="314">
        <f t="shared" si="196"/>
        <v>0</v>
      </c>
      <c r="G230" s="314"/>
      <c r="H230" s="314">
        <f t="shared" si="196"/>
        <v>0</v>
      </c>
      <c r="I230" s="314"/>
      <c r="J230" s="314">
        <f t="shared" si="196"/>
        <v>0</v>
      </c>
      <c r="K230" s="314"/>
      <c r="L230" s="314">
        <f t="shared" si="196"/>
        <v>0</v>
      </c>
      <c r="M230" s="314"/>
      <c r="N230" s="314">
        <f t="shared" si="196"/>
        <v>0</v>
      </c>
      <c r="O230" s="314"/>
      <c r="P230" s="314">
        <f t="shared" si="196"/>
        <v>0</v>
      </c>
      <c r="Q230" s="314"/>
      <c r="R230" s="314">
        <f t="shared" si="196"/>
        <v>0</v>
      </c>
      <c r="S230" s="314"/>
      <c r="T230" s="417">
        <f t="shared" si="194"/>
        <v>0</v>
      </c>
      <c r="U230" s="414" t="e">
        <f t="shared" si="195"/>
        <v>#DIV/0!</v>
      </c>
    </row>
    <row r="231" spans="1:23" ht="12.75" hidden="1" customHeight="1" x14ac:dyDescent="0.2">
      <c r="A231" s="415" t="str">
        <f>A$11</f>
        <v>Privātās attiecināmās izmaksas</v>
      </c>
      <c r="B231" s="447">
        <f>B232-B225</f>
        <v>0</v>
      </c>
      <c r="C231" s="447"/>
      <c r="D231" s="447">
        <f t="shared" ref="D231:R231" si="197">D232-D225</f>
        <v>0</v>
      </c>
      <c r="E231" s="447"/>
      <c r="F231" s="447">
        <f t="shared" si="197"/>
        <v>0</v>
      </c>
      <c r="G231" s="447"/>
      <c r="H231" s="447">
        <f t="shared" si="197"/>
        <v>0</v>
      </c>
      <c r="I231" s="447"/>
      <c r="J231" s="447">
        <f t="shared" si="197"/>
        <v>0</v>
      </c>
      <c r="K231" s="447"/>
      <c r="L231" s="447">
        <f t="shared" si="197"/>
        <v>0</v>
      </c>
      <c r="M231" s="447"/>
      <c r="N231" s="447">
        <f t="shared" si="197"/>
        <v>0</v>
      </c>
      <c r="O231" s="447"/>
      <c r="P231" s="447">
        <f t="shared" si="197"/>
        <v>0</v>
      </c>
      <c r="Q231" s="447"/>
      <c r="R231" s="447">
        <f t="shared" si="197"/>
        <v>0</v>
      </c>
      <c r="S231" s="447"/>
      <c r="T231" s="413">
        <f t="shared" si="194"/>
        <v>0</v>
      </c>
      <c r="U231" s="414" t="e">
        <f t="shared" si="195"/>
        <v>#DIV/0!</v>
      </c>
    </row>
    <row r="232" spans="1:23" ht="12.75" hidden="1" customHeight="1" x14ac:dyDescent="0.2">
      <c r="A232" s="416" t="str">
        <f>A$12</f>
        <v>Kopējās attiecināmās izmaksas</v>
      </c>
      <c r="B232" s="314">
        <f>IF(B23=2,'1.3.1. Partneris-kom.-1'!H27,'1.3.1. Partneris-kom.-1'!H27*B23)</f>
        <v>0</v>
      </c>
      <c r="C232" s="314"/>
      <c r="D232" s="314">
        <f>IF(D23=2,'1.3.1. Partneris-kom.-1'!J27+'1.3.1. Partneris-kom.-1'!H27,'1.3.1. Partneris-kom.-1'!J27*D23)</f>
        <v>0</v>
      </c>
      <c r="E232" s="314"/>
      <c r="F232" s="314">
        <f>IF(F23=2,'1.3.1. Partneris-kom.-1'!L27+'1.3.1. Partneris-kom.-1'!J27+'1.3.1. Partneris-kom.-1'!H27,'1.3.1. Partneris-kom.-1'!L27*F23)</f>
        <v>0</v>
      </c>
      <c r="G232" s="314"/>
      <c r="H232" s="314">
        <f>IF(H23=2,'1.3.1. Partneris-kom.-1'!N27+'1.3.1. Partneris-kom.-1'!L27+'1.3.1. Partneris-kom.-1'!J27+'1.3.1. Partneris-kom.-1'!H27,'1.3.1. Partneris-kom.-1'!N27*H23)</f>
        <v>0</v>
      </c>
      <c r="I232" s="314"/>
      <c r="J232" s="314">
        <f>IF(J23=2,'1.3.1. Partneris-kom.-1'!P27,'1.3.1. Partneris-kom.-1'!P27*J23)</f>
        <v>0</v>
      </c>
      <c r="K232" s="314"/>
      <c r="L232" s="314">
        <f>IF(L23=2,'1.3.1. Partneris-kom.-1'!R27,'1.3.1. Partneris-kom.-1'!R27*L23)</f>
        <v>0</v>
      </c>
      <c r="M232" s="314"/>
      <c r="N232" s="314">
        <f>IF(N23=2,'1.3.1. Partneris-kom.-1'!T27,'1.3.1. Partneris-kom.-1'!T27*N23)</f>
        <v>0</v>
      </c>
      <c r="O232" s="314"/>
      <c r="P232" s="314">
        <f>IF(P23=2,'1.3.1. Partneris-kom.-1'!V27,'1.3.1. Partneris-kom.-1'!V27*P23)</f>
        <v>0</v>
      </c>
      <c r="Q232" s="314"/>
      <c r="R232" s="314">
        <f>IF(R23=2,'1.3.1. Partneris-kom.-1'!X27,'1.3.1. Partneris-kom.-1'!X27*R23)</f>
        <v>0</v>
      </c>
      <c r="S232" s="314"/>
      <c r="T232" s="417">
        <f>SUM(B232:R232)</f>
        <v>0</v>
      </c>
      <c r="U232" s="414" t="e">
        <f t="shared" si="195"/>
        <v>#DIV/0!</v>
      </c>
    </row>
    <row r="233" spans="1:23" ht="12.75" hidden="1" customHeight="1" x14ac:dyDescent="0.2">
      <c r="A233" s="415" t="str">
        <f>A$13</f>
        <v>Publiskās neattiecināmās izmaksas</v>
      </c>
      <c r="B233" s="449"/>
      <c r="C233" s="449"/>
      <c r="D233" s="449"/>
      <c r="E233" s="449"/>
      <c r="F233" s="449"/>
      <c r="G233" s="449"/>
      <c r="H233" s="449"/>
      <c r="I233" s="449"/>
      <c r="J233" s="449"/>
      <c r="K233" s="449"/>
      <c r="L233" s="449"/>
      <c r="M233" s="449"/>
      <c r="N233" s="449"/>
      <c r="O233" s="449"/>
      <c r="P233" s="449"/>
      <c r="Q233" s="449"/>
      <c r="R233" s="449"/>
      <c r="S233" s="449"/>
      <c r="T233" s="413">
        <f t="shared" ref="T233:T235" si="198">SUM(B233:R233)</f>
        <v>0</v>
      </c>
      <c r="U233" s="448" t="s">
        <v>310</v>
      </c>
    </row>
    <row r="234" spans="1:23" ht="12.75" hidden="1" customHeight="1" x14ac:dyDescent="0.2">
      <c r="A234" s="415" t="str">
        <f>A$14</f>
        <v>Privātās neattiecināmās izmaksas</v>
      </c>
      <c r="B234" s="447">
        <f>IF(B23=2,'1.3.1. Partneris-kom.-1'!I27,'1.3.1. Partneris-kom.-1'!I27*B23)</f>
        <v>0</v>
      </c>
      <c r="C234" s="447"/>
      <c r="D234" s="447">
        <f>IF(D23=2,'1.3.1. Partneris-kom.-1'!K27+'1.3.1. Partneris-kom.-1'!I27,'1.3.1. Partneris-kom.-1'!K27*D23)</f>
        <v>0</v>
      </c>
      <c r="E234" s="447"/>
      <c r="F234" s="447">
        <f>IF(F23=2,'1.3.1. Partneris-kom.-1'!M27+'1.3.1. Partneris-kom.-1'!K27+'1.3.1. Partneris-kom.-1'!I27,'1.3.1. Partneris-kom.-1'!M27*F23)</f>
        <v>0</v>
      </c>
      <c r="G234" s="447"/>
      <c r="H234" s="447">
        <f>IF(H23=2,'1.3.1. Partneris-kom.-1'!O27+'1.3.1. Partneris-kom.-1'!M27+'1.3.1. Partneris-kom.-1'!K27+'1.3.1. Partneris-kom.-1'!I27,'1.3.1. Partneris-kom.-1'!O27*H23)</f>
        <v>0</v>
      </c>
      <c r="I234" s="447"/>
      <c r="J234" s="447">
        <f>IF(J23=2,'1.3.1. Partneris-kom.-1'!Q27,'1.3.1. Partneris-kom.-1'!Q27*J23)</f>
        <v>0</v>
      </c>
      <c r="K234" s="447"/>
      <c r="L234" s="447">
        <f>IF(L23=2,'1.3.1. Partneris-kom.-1'!S27,'1.3.1. Partneris-kom.-1'!S27*L23)</f>
        <v>0</v>
      </c>
      <c r="M234" s="447"/>
      <c r="N234" s="447">
        <f>IF(N23=2,'1.3.1. Partneris-kom.-1'!U27,'1.3.1. Partneris-kom.-1'!U27*N23)</f>
        <v>0</v>
      </c>
      <c r="O234" s="447"/>
      <c r="P234" s="447">
        <f>IF(P23=2,'1.3.1. Partneris-kom.-1'!W27,'1.3.1. Partneris-kom.-1'!W27*P23)</f>
        <v>0</v>
      </c>
      <c r="Q234" s="447"/>
      <c r="R234" s="447">
        <f>IF(R23=2,'1.3.1. Partneris-kom.-1'!Y27,'1.3.1. Partneris-kom.-1'!Y27*R23)</f>
        <v>0</v>
      </c>
      <c r="S234" s="447"/>
      <c r="T234" s="413">
        <f t="shared" si="198"/>
        <v>0</v>
      </c>
      <c r="U234" s="448" t="s">
        <v>310</v>
      </c>
    </row>
    <row r="235" spans="1:23" ht="12.75" hidden="1" customHeight="1" x14ac:dyDescent="0.2">
      <c r="A235" s="416" t="str">
        <f>A$15</f>
        <v>Neattiecināmās izmaksas kopā</v>
      </c>
      <c r="B235" s="314">
        <f>SUM(B233:B234)</f>
        <v>0</v>
      </c>
      <c r="C235" s="314"/>
      <c r="D235" s="314">
        <f t="shared" ref="D235:R235" si="199">SUM(D233:D234)</f>
        <v>0</v>
      </c>
      <c r="E235" s="314"/>
      <c r="F235" s="314">
        <f t="shared" si="199"/>
        <v>0</v>
      </c>
      <c r="G235" s="314"/>
      <c r="H235" s="314">
        <f t="shared" si="199"/>
        <v>0</v>
      </c>
      <c r="I235" s="314"/>
      <c r="J235" s="314">
        <f t="shared" si="199"/>
        <v>0</v>
      </c>
      <c r="K235" s="314"/>
      <c r="L235" s="314">
        <f t="shared" si="199"/>
        <v>0</v>
      </c>
      <c r="M235" s="314"/>
      <c r="N235" s="314">
        <f t="shared" si="199"/>
        <v>0</v>
      </c>
      <c r="O235" s="314"/>
      <c r="P235" s="314">
        <f t="shared" si="199"/>
        <v>0</v>
      </c>
      <c r="Q235" s="314"/>
      <c r="R235" s="314">
        <f t="shared" si="199"/>
        <v>0</v>
      </c>
      <c r="S235" s="314"/>
      <c r="T235" s="417">
        <f t="shared" si="198"/>
        <v>0</v>
      </c>
      <c r="U235" s="448" t="s">
        <v>310</v>
      </c>
    </row>
    <row r="236" spans="1:23" ht="12.75" hidden="1" customHeight="1" x14ac:dyDescent="0.25">
      <c r="A236" s="421" t="str">
        <f>A$16</f>
        <v>Kopējās izmaksas</v>
      </c>
      <c r="B236" s="422">
        <f>B232+B235</f>
        <v>0</v>
      </c>
      <c r="C236" s="422"/>
      <c r="D236" s="422">
        <f t="shared" ref="D236:R236" si="200">D232+D235</f>
        <v>0</v>
      </c>
      <c r="E236" s="422"/>
      <c r="F236" s="422">
        <f t="shared" si="200"/>
        <v>0</v>
      </c>
      <c r="G236" s="422"/>
      <c r="H236" s="422">
        <f t="shared" si="200"/>
        <v>0</v>
      </c>
      <c r="I236" s="422"/>
      <c r="J236" s="422">
        <f t="shared" si="200"/>
        <v>0</v>
      </c>
      <c r="K236" s="422"/>
      <c r="L236" s="422">
        <f t="shared" si="200"/>
        <v>0</v>
      </c>
      <c r="M236" s="422"/>
      <c r="N236" s="422">
        <f t="shared" si="200"/>
        <v>0</v>
      </c>
      <c r="O236" s="422"/>
      <c r="P236" s="422">
        <f t="shared" si="200"/>
        <v>0</v>
      </c>
      <c r="Q236" s="422"/>
      <c r="R236" s="422">
        <f t="shared" si="200"/>
        <v>0</v>
      </c>
      <c r="S236" s="422"/>
      <c r="T236" s="417">
        <f>SUM(B236:R236)</f>
        <v>0</v>
      </c>
      <c r="U236" s="448" t="s">
        <v>310</v>
      </c>
    </row>
    <row r="237" spans="1:23" hidden="1" x14ac:dyDescent="0.2"/>
    <row r="238" spans="1:23" ht="18.75" hidden="1" customHeight="1" x14ac:dyDescent="0.2">
      <c r="A238" s="454" t="s">
        <v>329</v>
      </c>
      <c r="B238" s="438">
        <f>'1.3.1. Partneris-kom.-1'!C3</f>
        <v>0</v>
      </c>
      <c r="C238" s="439"/>
      <c r="D238" s="439"/>
      <c r="E238" s="439"/>
      <c r="F238" s="438">
        <f>'1.3.1. Partneris-kom.-1'!H3</f>
        <v>0</v>
      </c>
      <c r="G238" s="439"/>
      <c r="H238" s="440"/>
      <c r="I238" s="439"/>
      <c r="J238" s="440" t="s">
        <v>317</v>
      </c>
      <c r="K238" s="439"/>
      <c r="L238" s="442">
        <f>'1.3.1. Partneris-kom.-1'!C14</f>
        <v>1</v>
      </c>
      <c r="M238" s="439"/>
      <c r="N238" s="443" t="s">
        <v>331</v>
      </c>
      <c r="O238" s="439"/>
      <c r="P238" s="440"/>
      <c r="Q238" s="439"/>
      <c r="R238" s="440"/>
      <c r="S238" s="439"/>
      <c r="T238" s="440"/>
      <c r="U238" s="440"/>
      <c r="W238" s="4">
        <f>IF(F238=Dati!$J$3,1,IF(F238=Dati!$J$4,2,IF(F238=Dati!$J$5,3,0)))</f>
        <v>2</v>
      </c>
    </row>
    <row r="239" spans="1:23" hidden="1" x14ac:dyDescent="0.2">
      <c r="A239" s="409" t="s">
        <v>302</v>
      </c>
      <c r="B239" s="410">
        <f>B$3</f>
        <v>2024</v>
      </c>
      <c r="C239" s="410"/>
      <c r="D239" s="410">
        <f>D$3</f>
        <v>2025</v>
      </c>
      <c r="E239" s="410"/>
      <c r="F239" s="410">
        <f>F$3</f>
        <v>2026</v>
      </c>
      <c r="G239" s="410"/>
      <c r="H239" s="410">
        <f>H$3</f>
        <v>2027</v>
      </c>
      <c r="I239" s="410"/>
      <c r="J239" s="410" t="str">
        <f>J$3</f>
        <v>X</v>
      </c>
      <c r="K239" s="410"/>
      <c r="L239" s="410" t="str">
        <f>L$3</f>
        <v>X</v>
      </c>
      <c r="M239" s="410"/>
      <c r="N239" s="410" t="str">
        <f>N$3</f>
        <v>X</v>
      </c>
      <c r="O239" s="410"/>
      <c r="P239" s="410" t="str">
        <f>P$3</f>
        <v>X</v>
      </c>
      <c r="Q239" s="410"/>
      <c r="R239" s="410" t="str">
        <f>R$3</f>
        <v>X</v>
      </c>
      <c r="S239" s="410"/>
      <c r="T239" s="410"/>
      <c r="U239" s="410"/>
    </row>
    <row r="240" spans="1:23" hidden="1" x14ac:dyDescent="0.2">
      <c r="A240" s="444"/>
      <c r="B240" s="411" t="s">
        <v>303</v>
      </c>
      <c r="C240" s="411"/>
      <c r="D240" s="411" t="s">
        <v>303</v>
      </c>
      <c r="E240" s="411"/>
      <c r="F240" s="411" t="s">
        <v>303</v>
      </c>
      <c r="G240" s="411"/>
      <c r="H240" s="411" t="s">
        <v>303</v>
      </c>
      <c r="I240" s="411"/>
      <c r="J240" s="411" t="s">
        <v>303</v>
      </c>
      <c r="K240" s="411"/>
      <c r="L240" s="411" t="s">
        <v>303</v>
      </c>
      <c r="M240" s="411"/>
      <c r="N240" s="411" t="s">
        <v>303</v>
      </c>
      <c r="O240" s="411"/>
      <c r="P240" s="411" t="s">
        <v>303</v>
      </c>
      <c r="Q240" s="411"/>
      <c r="R240" s="411" t="s">
        <v>303</v>
      </c>
      <c r="S240" s="411"/>
      <c r="T240" s="411" t="s">
        <v>184</v>
      </c>
      <c r="U240" s="411" t="s">
        <v>128</v>
      </c>
    </row>
    <row r="241" spans="1:23" ht="12.75" hidden="1" customHeight="1" x14ac:dyDescent="0.2">
      <c r="A241" s="445" t="str">
        <f>A$5</f>
        <v>Eiropas Reģionālās attīstības fonds</v>
      </c>
      <c r="B241" s="446">
        <f>B248*$L$238</f>
        <v>0</v>
      </c>
      <c r="C241" s="446"/>
      <c r="D241" s="446">
        <f t="shared" ref="D241:R241" si="201">D248*$L$238</f>
        <v>0</v>
      </c>
      <c r="E241" s="446"/>
      <c r="F241" s="446">
        <f t="shared" si="201"/>
        <v>0</v>
      </c>
      <c r="G241" s="446"/>
      <c r="H241" s="446">
        <f t="shared" si="201"/>
        <v>0</v>
      </c>
      <c r="I241" s="446"/>
      <c r="J241" s="446">
        <f t="shared" si="201"/>
        <v>0</v>
      </c>
      <c r="K241" s="446"/>
      <c r="L241" s="446">
        <f t="shared" si="201"/>
        <v>0</v>
      </c>
      <c r="M241" s="446"/>
      <c r="N241" s="446">
        <f t="shared" si="201"/>
        <v>0</v>
      </c>
      <c r="O241" s="446"/>
      <c r="P241" s="446">
        <f t="shared" si="201"/>
        <v>0</v>
      </c>
      <c r="Q241" s="446"/>
      <c r="R241" s="446">
        <f t="shared" si="201"/>
        <v>0</v>
      </c>
      <c r="S241" s="446"/>
      <c r="T241" s="413">
        <f>SUM(B241:R241)</f>
        <v>0</v>
      </c>
      <c r="U241" s="414" t="e">
        <f>T241/$T$248</f>
        <v>#DIV/0!</v>
      </c>
    </row>
    <row r="242" spans="1:23" ht="12.75" hidden="1" customHeight="1" x14ac:dyDescent="0.2">
      <c r="A242" s="415" t="str">
        <f>A$6</f>
        <v>Attiecināmais valsts budžeta finansējums</v>
      </c>
      <c r="B242" s="446"/>
      <c r="C242" s="446"/>
      <c r="D242" s="446"/>
      <c r="E242" s="446"/>
      <c r="F242" s="446"/>
      <c r="G242" s="446"/>
      <c r="H242" s="446"/>
      <c r="I242" s="446"/>
      <c r="J242" s="446"/>
      <c r="K242" s="446"/>
      <c r="L242" s="446"/>
      <c r="M242" s="446"/>
      <c r="N242" s="446"/>
      <c r="O242" s="446"/>
      <c r="P242" s="446"/>
      <c r="Q242" s="446"/>
      <c r="R242" s="446"/>
      <c r="S242" s="446"/>
      <c r="T242" s="413">
        <f t="shared" ref="T242:T247" si="202">SUM(B242:R242)</f>
        <v>0</v>
      </c>
      <c r="U242" s="414" t="e">
        <f t="shared" ref="U242:U248" si="203">T242/$T$248</f>
        <v>#DIV/0!</v>
      </c>
    </row>
    <row r="243" spans="1:23" ht="12.75" hidden="1" customHeight="1" x14ac:dyDescent="0.2">
      <c r="A243" s="415" t="str">
        <f>A$7</f>
        <v>Valsts budžeta dotācija pašvaldībām</v>
      </c>
      <c r="B243" s="447"/>
      <c r="C243" s="447"/>
      <c r="D243" s="447"/>
      <c r="E243" s="447"/>
      <c r="F243" s="447"/>
      <c r="G243" s="447"/>
      <c r="H243" s="447"/>
      <c r="I243" s="447"/>
      <c r="J243" s="447"/>
      <c r="K243" s="447"/>
      <c r="L243" s="447"/>
      <c r="M243" s="447"/>
      <c r="N243" s="447"/>
      <c r="O243" s="447"/>
      <c r="P243" s="447"/>
      <c r="Q243" s="447"/>
      <c r="R243" s="447"/>
      <c r="S243" s="447"/>
      <c r="T243" s="413">
        <f t="shared" si="202"/>
        <v>0</v>
      </c>
      <c r="U243" s="414" t="e">
        <f t="shared" si="203"/>
        <v>#DIV/0!</v>
      </c>
    </row>
    <row r="244" spans="1:23" ht="12.75" hidden="1" customHeight="1" x14ac:dyDescent="0.2">
      <c r="A244" s="415" t="str">
        <f>A$8</f>
        <v>Pašvaldības finansējums</v>
      </c>
      <c r="B244" s="447"/>
      <c r="C244" s="447"/>
      <c r="D244" s="447"/>
      <c r="E244" s="447"/>
      <c r="F244" s="447"/>
      <c r="G244" s="447"/>
      <c r="H244" s="447"/>
      <c r="I244" s="447"/>
      <c r="J244" s="447"/>
      <c r="K244" s="447"/>
      <c r="L244" s="447"/>
      <c r="M244" s="447"/>
      <c r="N244" s="447"/>
      <c r="O244" s="447"/>
      <c r="P244" s="447"/>
      <c r="Q244" s="447"/>
      <c r="R244" s="447"/>
      <c r="S244" s="447"/>
      <c r="T244" s="413">
        <f t="shared" si="202"/>
        <v>0</v>
      </c>
      <c r="U244" s="414" t="e">
        <f t="shared" si="203"/>
        <v>#DIV/0!</v>
      </c>
    </row>
    <row r="245" spans="1:23" s="3" customFormat="1" ht="12.75" hidden="1" customHeight="1" x14ac:dyDescent="0.2">
      <c r="A245" s="415" t="str">
        <f>A$9</f>
        <v>Cits publiskais finansējums</v>
      </c>
      <c r="B245" s="447"/>
      <c r="C245" s="447"/>
      <c r="D245" s="447"/>
      <c r="E245" s="447"/>
      <c r="F245" s="447"/>
      <c r="G245" s="447"/>
      <c r="H245" s="447"/>
      <c r="I245" s="447"/>
      <c r="J245" s="447"/>
      <c r="K245" s="447"/>
      <c r="L245" s="447"/>
      <c r="M245" s="447"/>
      <c r="N245" s="447"/>
      <c r="O245" s="447"/>
      <c r="P245" s="447"/>
      <c r="Q245" s="447"/>
      <c r="R245" s="447"/>
      <c r="S245" s="447"/>
      <c r="T245" s="413">
        <f t="shared" si="202"/>
        <v>0</v>
      </c>
      <c r="U245" s="414" t="e">
        <f t="shared" si="203"/>
        <v>#DIV/0!</v>
      </c>
    </row>
    <row r="246" spans="1:23" ht="12.75" hidden="1" customHeight="1" x14ac:dyDescent="0.2">
      <c r="A246" s="416" t="str">
        <f>A$10</f>
        <v>Publiskās attiecināmās izmaksas</v>
      </c>
      <c r="B246" s="314">
        <f>SUM(B241:B245)</f>
        <v>0</v>
      </c>
      <c r="C246" s="314"/>
      <c r="D246" s="314">
        <f t="shared" ref="D246:R246" si="204">SUM(D241:D245)</f>
        <v>0</v>
      </c>
      <c r="E246" s="314"/>
      <c r="F246" s="314">
        <f t="shared" si="204"/>
        <v>0</v>
      </c>
      <c r="G246" s="314"/>
      <c r="H246" s="314">
        <f t="shared" si="204"/>
        <v>0</v>
      </c>
      <c r="I246" s="314"/>
      <c r="J246" s="314">
        <f t="shared" si="204"/>
        <v>0</v>
      </c>
      <c r="K246" s="314"/>
      <c r="L246" s="314">
        <f t="shared" si="204"/>
        <v>0</v>
      </c>
      <c r="M246" s="314"/>
      <c r="N246" s="314">
        <f t="shared" si="204"/>
        <v>0</v>
      </c>
      <c r="O246" s="314"/>
      <c r="P246" s="314">
        <f t="shared" si="204"/>
        <v>0</v>
      </c>
      <c r="Q246" s="314"/>
      <c r="R246" s="314">
        <f t="shared" si="204"/>
        <v>0</v>
      </c>
      <c r="S246" s="314"/>
      <c r="T246" s="417">
        <f t="shared" si="202"/>
        <v>0</v>
      </c>
      <c r="U246" s="414" t="e">
        <f t="shared" si="203"/>
        <v>#DIV/0!</v>
      </c>
    </row>
    <row r="247" spans="1:23" ht="12.75" hidden="1" customHeight="1" x14ac:dyDescent="0.2">
      <c r="A247" s="415" t="str">
        <f>A$11</f>
        <v>Privātās attiecināmās izmaksas</v>
      </c>
      <c r="B247" s="447">
        <f>B248*$L$238-B241</f>
        <v>0</v>
      </c>
      <c r="C247" s="447"/>
      <c r="D247" s="447">
        <f t="shared" ref="D247:R247" si="205">D248*$L$238-D241</f>
        <v>0</v>
      </c>
      <c r="E247" s="447"/>
      <c r="F247" s="447">
        <f t="shared" si="205"/>
        <v>0</v>
      </c>
      <c r="G247" s="447"/>
      <c r="H247" s="447">
        <f t="shared" si="205"/>
        <v>0</v>
      </c>
      <c r="I247" s="447"/>
      <c r="J247" s="447">
        <f t="shared" si="205"/>
        <v>0</v>
      </c>
      <c r="K247" s="447"/>
      <c r="L247" s="447">
        <f t="shared" si="205"/>
        <v>0</v>
      </c>
      <c r="M247" s="447"/>
      <c r="N247" s="447">
        <f t="shared" si="205"/>
        <v>0</v>
      </c>
      <c r="O247" s="447"/>
      <c r="P247" s="447">
        <f t="shared" si="205"/>
        <v>0</v>
      </c>
      <c r="Q247" s="447"/>
      <c r="R247" s="447">
        <f t="shared" si="205"/>
        <v>0</v>
      </c>
      <c r="S247" s="447"/>
      <c r="T247" s="413">
        <f t="shared" si="202"/>
        <v>0</v>
      </c>
      <c r="U247" s="414" t="e">
        <f t="shared" si="203"/>
        <v>#DIV/0!</v>
      </c>
    </row>
    <row r="248" spans="1:23" ht="12.75" hidden="1" customHeight="1" x14ac:dyDescent="0.2">
      <c r="A248" s="416" t="str">
        <f>A$12</f>
        <v>Kopējās attiecināmās izmaksas</v>
      </c>
      <c r="B248" s="314">
        <f>IF(B23=2,'1.3.1. Partneris-kom.-1'!H28,'1.3.1. Partneris-kom.-1'!H28*B23)</f>
        <v>0</v>
      </c>
      <c r="C248" s="314"/>
      <c r="D248" s="314">
        <f>IF(D23=2,'1.3.1. Partneris-kom.-1'!J28+'1.3.1. Partneris-kom.-1'!H28,'1.3.1. Partneris-kom.-1'!J28*D23)</f>
        <v>0</v>
      </c>
      <c r="E248" s="314"/>
      <c r="F248" s="314">
        <f>IF(F23=2,'1.3.1. Partneris-kom.-1'!L28+'1.3.1. Partneris-kom.-1'!J28+'1.3.1. Partneris-kom.-1'!H28,'1.3.1. Partneris-kom.-1'!L28*F23)</f>
        <v>0</v>
      </c>
      <c r="G248" s="314"/>
      <c r="H248" s="314">
        <f>IF(H23=2,'1.3.1. Partneris-kom.-1'!N28+'1.3.1. Partneris-kom.-1'!L28+'1.3.1. Partneris-kom.-1'!J28+'1.3.1. Partneris-kom.-1'!H28,'1.3.1. Partneris-kom.-1'!N28*H23)</f>
        <v>0</v>
      </c>
      <c r="I248" s="314"/>
      <c r="J248" s="314">
        <f>IF(J23=2,'1.3.1. Partneris-kom.-1'!P28,'1.3.1. Partneris-kom.-1'!P28*J23)</f>
        <v>0</v>
      </c>
      <c r="K248" s="314"/>
      <c r="L248" s="314">
        <f>IF(L23=2,'1.3.1. Partneris-kom.-1'!R28,'1.3.1. Partneris-kom.-1'!R28*L23)</f>
        <v>0</v>
      </c>
      <c r="M248" s="314"/>
      <c r="N248" s="314">
        <f>IF(N23=2,'1.3.1. Partneris-kom.-1'!T28,'1.3.1. Partneris-kom.-1'!T28*N23)</f>
        <v>0</v>
      </c>
      <c r="O248" s="314"/>
      <c r="P248" s="314">
        <f>IF(P23=2,'1.3.1. Partneris-kom.-1'!V28,'1.3.1. Partneris-kom.-1'!V28*P23)</f>
        <v>0</v>
      </c>
      <c r="Q248" s="314"/>
      <c r="R248" s="314">
        <f>IF(R23=2,'1.3.1. Partneris-kom.-1'!X28,'1.3.1. Partneris-kom.-1'!X28*R23)</f>
        <v>0</v>
      </c>
      <c r="S248" s="314"/>
      <c r="T248" s="417">
        <f>SUM(B248:R248)</f>
        <v>0</v>
      </c>
      <c r="U248" s="414" t="e">
        <f t="shared" si="203"/>
        <v>#DIV/0!</v>
      </c>
    </row>
    <row r="249" spans="1:23" ht="12.75" hidden="1" customHeight="1" x14ac:dyDescent="0.2">
      <c r="A249" s="415" t="str">
        <f>A$13</f>
        <v>Publiskās neattiecināmās izmaksas</v>
      </c>
      <c r="B249" s="449"/>
      <c r="C249" s="449"/>
      <c r="D249" s="449"/>
      <c r="E249" s="449"/>
      <c r="F249" s="449"/>
      <c r="G249" s="449"/>
      <c r="H249" s="449"/>
      <c r="I249" s="449"/>
      <c r="J249" s="449"/>
      <c r="K249" s="449"/>
      <c r="L249" s="449"/>
      <c r="M249" s="449"/>
      <c r="N249" s="449"/>
      <c r="O249" s="449"/>
      <c r="P249" s="449"/>
      <c r="Q249" s="449"/>
      <c r="R249" s="449"/>
      <c r="S249" s="449"/>
      <c r="T249" s="413">
        <f t="shared" ref="T249:T251" si="206">SUM(B249:R249)</f>
        <v>0</v>
      </c>
      <c r="U249" s="448" t="s">
        <v>310</v>
      </c>
    </row>
    <row r="250" spans="1:23" ht="12.75" hidden="1" customHeight="1" x14ac:dyDescent="0.2">
      <c r="A250" s="415" t="str">
        <f>A$14</f>
        <v>Privātās neattiecināmās izmaksas</v>
      </c>
      <c r="B250" s="447">
        <f>IF(B23=2,'1.3.1. Partneris-kom.-1'!I28,'1.3.1. Partneris-kom.-1'!I28*B23)</f>
        <v>0</v>
      </c>
      <c r="C250" s="447"/>
      <c r="D250" s="447">
        <f>IF(D23=2,'1.3.1. Partneris-kom.-1'!K28+'1.3.1. Partneris-kom.-1'!I28,'1.3.1. Partneris-kom.-1'!K28*D23)</f>
        <v>0</v>
      </c>
      <c r="E250" s="447"/>
      <c r="F250" s="447">
        <f>IF(F23=2,'1.3.1. Partneris-kom.-1'!M28+'1.3.1. Partneris-kom.-1'!K28+'1.3.1. Partneris-kom.-1'!I28,'1.3.1. Partneris-kom.-1'!M28*F23)</f>
        <v>0</v>
      </c>
      <c r="G250" s="447"/>
      <c r="H250" s="447">
        <f>IF(H23=2,'1.3.1. Partneris-kom.-1'!O28+'1.3.1. Partneris-kom.-1'!M28+'1.3.1. Partneris-kom.-1'!K28+'1.3.1. Partneris-kom.-1'!I28,'1.3.1. Partneris-kom.-1'!O28*H23)</f>
        <v>0</v>
      </c>
      <c r="I250" s="447"/>
      <c r="J250" s="447">
        <f>IF(J23=2,'1.3.1. Partneris-kom.-1'!Q28,'1.3.1. Partneris-kom.-1'!Q28*J23)</f>
        <v>0</v>
      </c>
      <c r="K250" s="447"/>
      <c r="L250" s="447">
        <f>IF(L23=2,'1.3.1. Partneris-kom.-1'!S28,'1.3.1. Partneris-kom.-1'!S28*L23)</f>
        <v>0</v>
      </c>
      <c r="M250" s="447"/>
      <c r="N250" s="447">
        <f>IF(N23=2,'1.3.1. Partneris-kom.-1'!U28,'1.3.1. Partneris-kom.-1'!U28*N23)</f>
        <v>0</v>
      </c>
      <c r="O250" s="447"/>
      <c r="P250" s="447">
        <f>IF(P23=2,'1.3.1. Partneris-kom.-1'!W28,'1.3.1. Partneris-kom.-1'!W28*P23)</f>
        <v>0</v>
      </c>
      <c r="Q250" s="447"/>
      <c r="R250" s="447">
        <f>IF(R23=2,'1.3.1. Partneris-kom.-1'!Y28,'1.3.1. Partneris-kom.-1'!Y28*R23)</f>
        <v>0</v>
      </c>
      <c r="S250" s="447"/>
      <c r="T250" s="413">
        <f t="shared" si="206"/>
        <v>0</v>
      </c>
      <c r="U250" s="448" t="s">
        <v>310</v>
      </c>
    </row>
    <row r="251" spans="1:23" ht="12.75" hidden="1" customHeight="1" x14ac:dyDescent="0.2">
      <c r="A251" s="416" t="str">
        <f>A$15</f>
        <v>Neattiecināmās izmaksas kopā</v>
      </c>
      <c r="B251" s="314">
        <f>SUM(B249:B250)</f>
        <v>0</v>
      </c>
      <c r="C251" s="314"/>
      <c r="D251" s="314">
        <f t="shared" ref="D251:R251" si="207">SUM(D249:D250)</f>
        <v>0</v>
      </c>
      <c r="E251" s="314"/>
      <c r="F251" s="314">
        <f t="shared" si="207"/>
        <v>0</v>
      </c>
      <c r="G251" s="314"/>
      <c r="H251" s="314">
        <f t="shared" si="207"/>
        <v>0</v>
      </c>
      <c r="I251" s="314"/>
      <c r="J251" s="314">
        <f t="shared" si="207"/>
        <v>0</v>
      </c>
      <c r="K251" s="314"/>
      <c r="L251" s="314">
        <f t="shared" si="207"/>
        <v>0</v>
      </c>
      <c r="M251" s="314"/>
      <c r="N251" s="314">
        <f t="shared" si="207"/>
        <v>0</v>
      </c>
      <c r="O251" s="314"/>
      <c r="P251" s="314">
        <f t="shared" si="207"/>
        <v>0</v>
      </c>
      <c r="Q251" s="314"/>
      <c r="R251" s="314">
        <f t="shared" si="207"/>
        <v>0</v>
      </c>
      <c r="S251" s="314"/>
      <c r="T251" s="417">
        <f t="shared" si="206"/>
        <v>0</v>
      </c>
      <c r="U251" s="448" t="s">
        <v>310</v>
      </c>
    </row>
    <row r="252" spans="1:23" ht="12.75" hidden="1" customHeight="1" x14ac:dyDescent="0.25">
      <c r="A252" s="421" t="str">
        <f>A$16</f>
        <v>Kopējās izmaksas</v>
      </c>
      <c r="B252" s="422">
        <f>B248+B251</f>
        <v>0</v>
      </c>
      <c r="C252" s="422"/>
      <c r="D252" s="422">
        <f t="shared" ref="D252:R252" si="208">D248+D251</f>
        <v>0</v>
      </c>
      <c r="E252" s="422"/>
      <c r="F252" s="422">
        <f t="shared" si="208"/>
        <v>0</v>
      </c>
      <c r="G252" s="422"/>
      <c r="H252" s="422">
        <f t="shared" si="208"/>
        <v>0</v>
      </c>
      <c r="I252" s="422"/>
      <c r="J252" s="422">
        <f t="shared" si="208"/>
        <v>0</v>
      </c>
      <c r="K252" s="422"/>
      <c r="L252" s="422">
        <f t="shared" si="208"/>
        <v>0</v>
      </c>
      <c r="M252" s="422"/>
      <c r="N252" s="422">
        <f t="shared" si="208"/>
        <v>0</v>
      </c>
      <c r="O252" s="422"/>
      <c r="P252" s="422">
        <f t="shared" si="208"/>
        <v>0</v>
      </c>
      <c r="Q252" s="422"/>
      <c r="R252" s="422">
        <f t="shared" si="208"/>
        <v>0</v>
      </c>
      <c r="S252" s="422"/>
      <c r="T252" s="417">
        <f>SUM(B252:R252)</f>
        <v>0</v>
      </c>
      <c r="U252" s="448" t="s">
        <v>310</v>
      </c>
    </row>
    <row r="253" spans="1:23" hidden="1" x14ac:dyDescent="0.2"/>
    <row r="254" spans="1:23" ht="18.75" hidden="1" customHeight="1" x14ac:dyDescent="0.2">
      <c r="A254" s="455" t="s">
        <v>332</v>
      </c>
      <c r="B254" s="438">
        <f>'1.3.2. Partneris-kom.-2'!C3</f>
        <v>0</v>
      </c>
      <c r="C254" s="439"/>
      <c r="D254" s="439"/>
      <c r="E254" s="439"/>
      <c r="F254" s="438">
        <f>'1.3.2. Partneris-kom.-2'!H3</f>
        <v>0</v>
      </c>
      <c r="G254" s="439"/>
      <c r="H254" s="440"/>
      <c r="I254" s="439"/>
      <c r="J254" s="440" t="s">
        <v>317</v>
      </c>
      <c r="K254" s="439"/>
      <c r="L254" s="442">
        <f>'1.3.2. Partneris-kom.-2'!C7</f>
        <v>0.45</v>
      </c>
      <c r="M254" s="439"/>
      <c r="N254" s="443" t="s">
        <v>330</v>
      </c>
      <c r="O254" s="439"/>
      <c r="P254" s="440"/>
      <c r="Q254" s="439"/>
      <c r="R254" s="440"/>
      <c r="S254" s="439"/>
      <c r="T254" s="440"/>
      <c r="U254" s="440"/>
      <c r="W254" s="4">
        <f>IF(F254=Dati!$J$3,1,IF(F254=Dati!$J$4,2,IF(F254=Dati!$J$5,3,0)))</f>
        <v>2</v>
      </c>
    </row>
    <row r="255" spans="1:23" hidden="1" x14ac:dyDescent="0.2">
      <c r="A255" s="409" t="s">
        <v>302</v>
      </c>
      <c r="B255" s="410">
        <f>B$3</f>
        <v>2024</v>
      </c>
      <c r="C255" s="410"/>
      <c r="D255" s="410">
        <f>D$3</f>
        <v>2025</v>
      </c>
      <c r="E255" s="410"/>
      <c r="F255" s="410">
        <f>F$3</f>
        <v>2026</v>
      </c>
      <c r="G255" s="410"/>
      <c r="H255" s="410">
        <f>H$3</f>
        <v>2027</v>
      </c>
      <c r="I255" s="410"/>
      <c r="J255" s="410" t="str">
        <f>J$3</f>
        <v>X</v>
      </c>
      <c r="K255" s="410"/>
      <c r="L255" s="410" t="str">
        <f>L$3</f>
        <v>X</v>
      </c>
      <c r="M255" s="410"/>
      <c r="N255" s="410" t="str">
        <f>N$3</f>
        <v>X</v>
      </c>
      <c r="O255" s="410"/>
      <c r="P255" s="410" t="str">
        <f>P$3</f>
        <v>X</v>
      </c>
      <c r="Q255" s="410"/>
      <c r="R255" s="410" t="str">
        <f>R$3</f>
        <v>X</v>
      </c>
      <c r="S255" s="410"/>
      <c r="T255" s="410"/>
      <c r="U255" s="410"/>
    </row>
    <row r="256" spans="1:23" hidden="1" x14ac:dyDescent="0.2">
      <c r="A256" s="444"/>
      <c r="B256" s="411" t="s">
        <v>303</v>
      </c>
      <c r="C256" s="411"/>
      <c r="D256" s="411" t="s">
        <v>303</v>
      </c>
      <c r="E256" s="411"/>
      <c r="F256" s="411" t="s">
        <v>303</v>
      </c>
      <c r="G256" s="411"/>
      <c r="H256" s="411" t="s">
        <v>303</v>
      </c>
      <c r="I256" s="411"/>
      <c r="J256" s="411" t="s">
        <v>303</v>
      </c>
      <c r="K256" s="411"/>
      <c r="L256" s="411" t="s">
        <v>303</v>
      </c>
      <c r="M256" s="411"/>
      <c r="N256" s="411" t="s">
        <v>303</v>
      </c>
      <c r="O256" s="411"/>
      <c r="P256" s="411" t="s">
        <v>303</v>
      </c>
      <c r="Q256" s="411"/>
      <c r="R256" s="411" t="s">
        <v>303</v>
      </c>
      <c r="S256" s="411"/>
      <c r="T256" s="411" t="s">
        <v>184</v>
      </c>
      <c r="U256" s="411" t="s">
        <v>128</v>
      </c>
    </row>
    <row r="257" spans="1:23" ht="12.75" hidden="1" customHeight="1" x14ac:dyDescent="0.2">
      <c r="A257" s="445" t="str">
        <f>A$5</f>
        <v>Eiropas Reģionālās attīstības fonds</v>
      </c>
      <c r="B257" s="446">
        <f>B264*$L$254</f>
        <v>0</v>
      </c>
      <c r="C257" s="446"/>
      <c r="D257" s="446">
        <f t="shared" ref="D257:R257" si="209">D264*$L$254</f>
        <v>0</v>
      </c>
      <c r="E257" s="446"/>
      <c r="F257" s="446">
        <f t="shared" si="209"/>
        <v>0</v>
      </c>
      <c r="G257" s="446"/>
      <c r="H257" s="446">
        <f t="shared" si="209"/>
        <v>0</v>
      </c>
      <c r="I257" s="446"/>
      <c r="J257" s="446">
        <f t="shared" si="209"/>
        <v>0</v>
      </c>
      <c r="K257" s="446"/>
      <c r="L257" s="446">
        <f t="shared" si="209"/>
        <v>0</v>
      </c>
      <c r="M257" s="446"/>
      <c r="N257" s="446">
        <f t="shared" si="209"/>
        <v>0</v>
      </c>
      <c r="O257" s="446"/>
      <c r="P257" s="446">
        <f t="shared" si="209"/>
        <v>0</v>
      </c>
      <c r="Q257" s="446"/>
      <c r="R257" s="446">
        <f t="shared" si="209"/>
        <v>0</v>
      </c>
      <c r="S257" s="446"/>
      <c r="T257" s="413">
        <f>SUM(B257:R257)</f>
        <v>0</v>
      </c>
      <c r="U257" s="414" t="e">
        <f>T257/$T$264</f>
        <v>#DIV/0!</v>
      </c>
    </row>
    <row r="258" spans="1:23" ht="12.75" hidden="1" customHeight="1" x14ac:dyDescent="0.2">
      <c r="A258" s="415" t="str">
        <f>A$6</f>
        <v>Attiecināmais valsts budžeta finansējums</v>
      </c>
      <c r="B258" s="446"/>
      <c r="C258" s="446"/>
      <c r="D258" s="446"/>
      <c r="E258" s="446"/>
      <c r="F258" s="446"/>
      <c r="G258" s="446"/>
      <c r="H258" s="446"/>
      <c r="I258" s="446"/>
      <c r="J258" s="446"/>
      <c r="K258" s="446"/>
      <c r="L258" s="446"/>
      <c r="M258" s="446"/>
      <c r="N258" s="446"/>
      <c r="O258" s="446"/>
      <c r="P258" s="446"/>
      <c r="Q258" s="446"/>
      <c r="R258" s="446"/>
      <c r="S258" s="446"/>
      <c r="T258" s="413">
        <f t="shared" ref="T258:T263" si="210">SUM(B258:R258)</f>
        <v>0</v>
      </c>
      <c r="U258" s="414" t="e">
        <f t="shared" ref="U258:U264" si="211">T258/$T$264</f>
        <v>#DIV/0!</v>
      </c>
    </row>
    <row r="259" spans="1:23" ht="12.75" hidden="1" customHeight="1" x14ac:dyDescent="0.2">
      <c r="A259" s="415" t="str">
        <f>A$7</f>
        <v>Valsts budžeta dotācija pašvaldībām</v>
      </c>
      <c r="B259" s="447"/>
      <c r="C259" s="447"/>
      <c r="D259" s="447"/>
      <c r="E259" s="447"/>
      <c r="F259" s="447"/>
      <c r="G259" s="447"/>
      <c r="H259" s="447"/>
      <c r="I259" s="447"/>
      <c r="J259" s="447"/>
      <c r="K259" s="447"/>
      <c r="L259" s="447"/>
      <c r="M259" s="447"/>
      <c r="N259" s="447"/>
      <c r="O259" s="447"/>
      <c r="P259" s="447"/>
      <c r="Q259" s="447"/>
      <c r="R259" s="447"/>
      <c r="S259" s="447"/>
      <c r="T259" s="413">
        <f t="shared" si="210"/>
        <v>0</v>
      </c>
      <c r="U259" s="414" t="e">
        <f t="shared" si="211"/>
        <v>#DIV/0!</v>
      </c>
    </row>
    <row r="260" spans="1:23" ht="12.75" hidden="1" customHeight="1" x14ac:dyDescent="0.2">
      <c r="A260" s="415" t="str">
        <f>A$8</f>
        <v>Pašvaldības finansējums</v>
      </c>
      <c r="B260" s="447"/>
      <c r="C260" s="447"/>
      <c r="D260" s="447"/>
      <c r="E260" s="447"/>
      <c r="F260" s="447"/>
      <c r="G260" s="447"/>
      <c r="H260" s="447"/>
      <c r="I260" s="447"/>
      <c r="J260" s="447"/>
      <c r="K260" s="447"/>
      <c r="L260" s="447"/>
      <c r="M260" s="447"/>
      <c r="N260" s="447"/>
      <c r="O260" s="447"/>
      <c r="P260" s="447"/>
      <c r="Q260" s="447"/>
      <c r="R260" s="447"/>
      <c r="S260" s="447"/>
      <c r="T260" s="413">
        <f t="shared" si="210"/>
        <v>0</v>
      </c>
      <c r="U260" s="414" t="e">
        <f t="shared" si="211"/>
        <v>#DIV/0!</v>
      </c>
    </row>
    <row r="261" spans="1:23" s="3" customFormat="1" ht="12.75" hidden="1" customHeight="1" x14ac:dyDescent="0.2">
      <c r="A261" s="415" t="str">
        <f>A$9</f>
        <v>Cits publiskais finansējums</v>
      </c>
      <c r="B261" s="447"/>
      <c r="C261" s="447"/>
      <c r="D261" s="447"/>
      <c r="E261" s="447"/>
      <c r="F261" s="447"/>
      <c r="G261" s="447"/>
      <c r="H261" s="447"/>
      <c r="I261" s="447"/>
      <c r="J261" s="447"/>
      <c r="K261" s="447"/>
      <c r="L261" s="447"/>
      <c r="M261" s="447"/>
      <c r="N261" s="447"/>
      <c r="O261" s="447"/>
      <c r="P261" s="447"/>
      <c r="Q261" s="447"/>
      <c r="R261" s="447"/>
      <c r="S261" s="447"/>
      <c r="T261" s="413">
        <f t="shared" si="210"/>
        <v>0</v>
      </c>
      <c r="U261" s="414" t="e">
        <f t="shared" si="211"/>
        <v>#DIV/0!</v>
      </c>
    </row>
    <row r="262" spans="1:23" ht="12.75" hidden="1" customHeight="1" x14ac:dyDescent="0.2">
      <c r="A262" s="416" t="str">
        <f>A$10</f>
        <v>Publiskās attiecināmās izmaksas</v>
      </c>
      <c r="B262" s="314">
        <f>SUM(B257:B261)</f>
        <v>0</v>
      </c>
      <c r="C262" s="314"/>
      <c r="D262" s="314">
        <f t="shared" ref="D262:R262" si="212">SUM(D257:D261)</f>
        <v>0</v>
      </c>
      <c r="E262" s="314"/>
      <c r="F262" s="314">
        <f t="shared" si="212"/>
        <v>0</v>
      </c>
      <c r="G262" s="314"/>
      <c r="H262" s="314">
        <f t="shared" si="212"/>
        <v>0</v>
      </c>
      <c r="I262" s="314"/>
      <c r="J262" s="314">
        <f t="shared" si="212"/>
        <v>0</v>
      </c>
      <c r="K262" s="314"/>
      <c r="L262" s="314">
        <f t="shared" si="212"/>
        <v>0</v>
      </c>
      <c r="M262" s="314"/>
      <c r="N262" s="314">
        <f t="shared" si="212"/>
        <v>0</v>
      </c>
      <c r="O262" s="314"/>
      <c r="P262" s="314">
        <f t="shared" si="212"/>
        <v>0</v>
      </c>
      <c r="Q262" s="314"/>
      <c r="R262" s="314">
        <f t="shared" si="212"/>
        <v>0</v>
      </c>
      <c r="S262" s="314"/>
      <c r="T262" s="417">
        <f t="shared" si="210"/>
        <v>0</v>
      </c>
      <c r="U262" s="414" t="e">
        <f t="shared" si="211"/>
        <v>#DIV/0!</v>
      </c>
    </row>
    <row r="263" spans="1:23" ht="12.75" hidden="1" customHeight="1" x14ac:dyDescent="0.2">
      <c r="A263" s="415" t="str">
        <f>A$11</f>
        <v>Privātās attiecināmās izmaksas</v>
      </c>
      <c r="B263" s="447">
        <f>B264-B257</f>
        <v>0</v>
      </c>
      <c r="C263" s="447"/>
      <c r="D263" s="447">
        <f t="shared" ref="D263:R263" si="213">D264-D257</f>
        <v>0</v>
      </c>
      <c r="E263" s="447"/>
      <c r="F263" s="447">
        <f t="shared" si="213"/>
        <v>0</v>
      </c>
      <c r="G263" s="447"/>
      <c r="H263" s="447">
        <f t="shared" si="213"/>
        <v>0</v>
      </c>
      <c r="I263" s="447"/>
      <c r="J263" s="447">
        <f t="shared" si="213"/>
        <v>0</v>
      </c>
      <c r="K263" s="447"/>
      <c r="L263" s="447">
        <f t="shared" si="213"/>
        <v>0</v>
      </c>
      <c r="M263" s="447"/>
      <c r="N263" s="447">
        <f t="shared" si="213"/>
        <v>0</v>
      </c>
      <c r="O263" s="447"/>
      <c r="P263" s="447">
        <f t="shared" si="213"/>
        <v>0</v>
      </c>
      <c r="Q263" s="447"/>
      <c r="R263" s="447">
        <f t="shared" si="213"/>
        <v>0</v>
      </c>
      <c r="S263" s="447"/>
      <c r="T263" s="413">
        <f t="shared" si="210"/>
        <v>0</v>
      </c>
      <c r="U263" s="414" t="e">
        <f t="shared" si="211"/>
        <v>#DIV/0!</v>
      </c>
    </row>
    <row r="264" spans="1:23" ht="12.75" hidden="1" customHeight="1" x14ac:dyDescent="0.2">
      <c r="A264" s="416" t="str">
        <f>A$12</f>
        <v>Kopējās attiecināmās izmaksas</v>
      </c>
      <c r="B264" s="314">
        <f>IF(B23=2,'1.3.2. Partneris-kom.-2'!H27,'1.3.2. Partneris-kom.-2'!H27*B23)</f>
        <v>0</v>
      </c>
      <c r="C264" s="314"/>
      <c r="D264" s="314">
        <f>IF(D23=2,'1.3.2. Partneris-kom.-2'!J27+'1.3.2. Partneris-kom.-2'!H27,'1.3.2. Partneris-kom.-2'!J27*D23)</f>
        <v>0</v>
      </c>
      <c r="E264" s="314"/>
      <c r="F264" s="314">
        <f>IF(F23=2,'1.3.2. Partneris-kom.-2'!L27+'1.3.2. Partneris-kom.-2'!J27+'1.3.2. Partneris-kom.-2'!H27,'1.3.2. Partneris-kom.-2'!L27*F23)</f>
        <v>0</v>
      </c>
      <c r="G264" s="314"/>
      <c r="H264" s="314">
        <f>IF(H23=2,'1.3.2. Partneris-kom.-2'!N27+'1.3.2. Partneris-kom.-2'!L27+'1.3.2. Partneris-kom.-2'!J27+'1.3.2. Partneris-kom.-2'!H27,'1.3.2. Partneris-kom.-2'!N27*H23)</f>
        <v>0</v>
      </c>
      <c r="I264" s="314"/>
      <c r="J264" s="314">
        <f>IF(J23=2,'1.3.2. Partneris-kom.-2'!P27,'1.3.2. Partneris-kom.-2'!P27*J23)</f>
        <v>0</v>
      </c>
      <c r="K264" s="314"/>
      <c r="L264" s="314">
        <f>IF(L23=2,'1.3.2. Partneris-kom.-2'!R27,'1.3.2. Partneris-kom.-2'!R27*L23)</f>
        <v>0</v>
      </c>
      <c r="M264" s="314"/>
      <c r="N264" s="314">
        <f>IF(N23=2,'1.3.2. Partneris-kom.-2'!T27,'1.3.2. Partneris-kom.-2'!T27*N23)</f>
        <v>0</v>
      </c>
      <c r="O264" s="314"/>
      <c r="P264" s="314">
        <f>IF(P23=2,'1.3.2. Partneris-kom.-2'!V27,'1.3.2. Partneris-kom.-2'!V27*P23)</f>
        <v>0</v>
      </c>
      <c r="Q264" s="314"/>
      <c r="R264" s="314">
        <f>IF(R23=2,'1.3.2. Partneris-kom.-2'!X27,'1.3.2. Partneris-kom.-2'!X27*R23)</f>
        <v>0</v>
      </c>
      <c r="S264" s="314"/>
      <c r="T264" s="417">
        <f>SUM(B264:R264)</f>
        <v>0</v>
      </c>
      <c r="U264" s="414" t="e">
        <f t="shared" si="211"/>
        <v>#DIV/0!</v>
      </c>
    </row>
    <row r="265" spans="1:23" ht="12.75" hidden="1" customHeight="1" x14ac:dyDescent="0.2">
      <c r="A265" s="415" t="str">
        <f>A$13</f>
        <v>Publiskās neattiecināmās izmaksas</v>
      </c>
      <c r="B265" s="449"/>
      <c r="C265" s="449"/>
      <c r="D265" s="449"/>
      <c r="E265" s="449"/>
      <c r="F265" s="449"/>
      <c r="G265" s="449"/>
      <c r="H265" s="449"/>
      <c r="I265" s="449"/>
      <c r="J265" s="449"/>
      <c r="K265" s="449"/>
      <c r="L265" s="449"/>
      <c r="M265" s="449"/>
      <c r="N265" s="449"/>
      <c r="O265" s="449"/>
      <c r="P265" s="449"/>
      <c r="Q265" s="449"/>
      <c r="R265" s="449"/>
      <c r="S265" s="449"/>
      <c r="T265" s="413">
        <f t="shared" ref="T265:T267" si="214">SUM(B265:R265)</f>
        <v>0</v>
      </c>
      <c r="U265" s="448" t="s">
        <v>310</v>
      </c>
    </row>
    <row r="266" spans="1:23" ht="12.75" hidden="1" customHeight="1" x14ac:dyDescent="0.2">
      <c r="A266" s="415" t="str">
        <f>A$14</f>
        <v>Privātās neattiecināmās izmaksas</v>
      </c>
      <c r="B266" s="447">
        <f>IF(B23=2,'1.3.2. Partneris-kom.-2'!I27,'1.3.2. Partneris-kom.-2'!I27*B23)</f>
        <v>0</v>
      </c>
      <c r="C266" s="447"/>
      <c r="D266" s="447">
        <f>IF(D23=2,'1.3.2. Partneris-kom.-2'!K27+'1.3.2. Partneris-kom.-2'!I27,'1.3.2. Partneris-kom.-2'!K27*D23)</f>
        <v>0</v>
      </c>
      <c r="E266" s="447"/>
      <c r="F266" s="447">
        <f>IF(F23=2,'1.3.2. Partneris-kom.-2'!M27+'1.3.2. Partneris-kom.-2'!K27+'1.3.2. Partneris-kom.-2'!I27,'1.3.2. Partneris-kom.-2'!M27*F23)</f>
        <v>0</v>
      </c>
      <c r="G266" s="447"/>
      <c r="H266" s="447">
        <f>IF(H23=2,'1.3.2. Partneris-kom.-2'!O27+'1.3.2. Partneris-kom.-2'!M27+'1.3.2. Partneris-kom.-2'!K27+'1.3.2. Partneris-kom.-2'!I27,'1.3.2. Partneris-kom.-2'!O27*H23)</f>
        <v>0</v>
      </c>
      <c r="I266" s="447"/>
      <c r="J266" s="447">
        <f>IF(J23=2,'1.3.2. Partneris-kom.-2'!Q27,'1.3.2. Partneris-kom.-2'!Q27*J23)</f>
        <v>0</v>
      </c>
      <c r="K266" s="447"/>
      <c r="L266" s="447">
        <f>IF(L23=2,'1.3.2. Partneris-kom.-2'!S27,'1.3.2. Partneris-kom.-2'!S27*L23)</f>
        <v>0</v>
      </c>
      <c r="M266" s="447"/>
      <c r="N266" s="447">
        <f>IF(N23=2,'1.3.2. Partneris-kom.-2'!U27,'1.3.2. Partneris-kom.-2'!U27*N23)</f>
        <v>0</v>
      </c>
      <c r="O266" s="447"/>
      <c r="P266" s="447">
        <f>IF(P23=2,'1.3.2. Partneris-kom.-2'!W27,'1.3.2. Partneris-kom.-2'!W27*P23)</f>
        <v>0</v>
      </c>
      <c r="Q266" s="447"/>
      <c r="R266" s="447">
        <f>IF(R23=2,'1.3.2. Partneris-kom.-2'!Y27,'1.3.2. Partneris-kom.-2'!Y27*R23)</f>
        <v>0</v>
      </c>
      <c r="S266" s="447"/>
      <c r="T266" s="413">
        <f t="shared" si="214"/>
        <v>0</v>
      </c>
      <c r="U266" s="448" t="s">
        <v>310</v>
      </c>
    </row>
    <row r="267" spans="1:23" ht="12.75" hidden="1" customHeight="1" x14ac:dyDescent="0.2">
      <c r="A267" s="416" t="str">
        <f>A$15</f>
        <v>Neattiecināmās izmaksas kopā</v>
      </c>
      <c r="B267" s="314">
        <f>SUM(B265:B266)</f>
        <v>0</v>
      </c>
      <c r="C267" s="314"/>
      <c r="D267" s="314">
        <f t="shared" ref="D267:R267" si="215">SUM(D265:D266)</f>
        <v>0</v>
      </c>
      <c r="E267" s="314"/>
      <c r="F267" s="314">
        <f t="shared" si="215"/>
        <v>0</v>
      </c>
      <c r="G267" s="314"/>
      <c r="H267" s="314">
        <f t="shared" si="215"/>
        <v>0</v>
      </c>
      <c r="I267" s="314"/>
      <c r="J267" s="314">
        <f t="shared" si="215"/>
        <v>0</v>
      </c>
      <c r="K267" s="314"/>
      <c r="L267" s="314">
        <f t="shared" si="215"/>
        <v>0</v>
      </c>
      <c r="M267" s="314"/>
      <c r="N267" s="314">
        <f t="shared" si="215"/>
        <v>0</v>
      </c>
      <c r="O267" s="314"/>
      <c r="P267" s="314">
        <f t="shared" si="215"/>
        <v>0</v>
      </c>
      <c r="Q267" s="314"/>
      <c r="R267" s="314">
        <f t="shared" si="215"/>
        <v>0</v>
      </c>
      <c r="S267" s="314"/>
      <c r="T267" s="417">
        <f t="shared" si="214"/>
        <v>0</v>
      </c>
      <c r="U267" s="448" t="s">
        <v>310</v>
      </c>
    </row>
    <row r="268" spans="1:23" ht="12.75" hidden="1" customHeight="1" x14ac:dyDescent="0.25">
      <c r="A268" s="421" t="str">
        <f>A$16</f>
        <v>Kopējās izmaksas</v>
      </c>
      <c r="B268" s="422">
        <f>B264+B267</f>
        <v>0</v>
      </c>
      <c r="C268" s="422"/>
      <c r="D268" s="422">
        <f t="shared" ref="D268:R268" si="216">D264+D267</f>
        <v>0</v>
      </c>
      <c r="E268" s="422"/>
      <c r="F268" s="422">
        <f t="shared" si="216"/>
        <v>0</v>
      </c>
      <c r="G268" s="422"/>
      <c r="H268" s="422">
        <f t="shared" si="216"/>
        <v>0</v>
      </c>
      <c r="I268" s="422"/>
      <c r="J268" s="422">
        <f t="shared" si="216"/>
        <v>0</v>
      </c>
      <c r="K268" s="422"/>
      <c r="L268" s="422">
        <f t="shared" si="216"/>
        <v>0</v>
      </c>
      <c r="M268" s="422"/>
      <c r="N268" s="422">
        <f t="shared" si="216"/>
        <v>0</v>
      </c>
      <c r="O268" s="422"/>
      <c r="P268" s="422">
        <f t="shared" si="216"/>
        <v>0</v>
      </c>
      <c r="Q268" s="422"/>
      <c r="R268" s="422">
        <f t="shared" si="216"/>
        <v>0</v>
      </c>
      <c r="S268" s="422"/>
      <c r="T268" s="417">
        <f>SUM(B268:R268)</f>
        <v>0</v>
      </c>
      <c r="U268" s="448" t="s">
        <v>310</v>
      </c>
    </row>
    <row r="269" spans="1:23" hidden="1" x14ac:dyDescent="0.2"/>
    <row r="270" spans="1:23" ht="18.75" hidden="1" customHeight="1" x14ac:dyDescent="0.2">
      <c r="A270" s="455" t="s">
        <v>332</v>
      </c>
      <c r="B270" s="438">
        <f>'1.3.2. Partneris-kom.-2'!C3</f>
        <v>0</v>
      </c>
      <c r="C270" s="439"/>
      <c r="D270" s="439"/>
      <c r="E270" s="439"/>
      <c r="F270" s="438">
        <f>'1.3.2. Partneris-kom.-2'!H3</f>
        <v>0</v>
      </c>
      <c r="G270" s="439"/>
      <c r="H270" s="440"/>
      <c r="I270" s="439"/>
      <c r="J270" s="440" t="s">
        <v>317</v>
      </c>
      <c r="K270" s="439"/>
      <c r="L270" s="442">
        <f>'1.3.2. Partneris-kom.-2'!C14</f>
        <v>1</v>
      </c>
      <c r="M270" s="439"/>
      <c r="N270" s="443" t="s">
        <v>330</v>
      </c>
      <c r="O270" s="439"/>
      <c r="P270" s="440"/>
      <c r="Q270" s="439"/>
      <c r="R270" s="440"/>
      <c r="S270" s="439"/>
      <c r="T270" s="440"/>
      <c r="U270" s="440"/>
      <c r="W270" s="4">
        <f>IF(F270=Dati!$J$3,1,IF(F270=Dati!$J$4,2,IF(F270=Dati!$J$5,3,0)))</f>
        <v>2</v>
      </c>
    </row>
    <row r="271" spans="1:23" hidden="1" x14ac:dyDescent="0.2">
      <c r="A271" s="409" t="s">
        <v>302</v>
      </c>
      <c r="B271" s="410">
        <f>B$3</f>
        <v>2024</v>
      </c>
      <c r="C271" s="410"/>
      <c r="D271" s="410">
        <f>D$3</f>
        <v>2025</v>
      </c>
      <c r="E271" s="410"/>
      <c r="F271" s="410">
        <f>F$3</f>
        <v>2026</v>
      </c>
      <c r="G271" s="410"/>
      <c r="H271" s="410">
        <f>H$3</f>
        <v>2027</v>
      </c>
      <c r="I271" s="410"/>
      <c r="J271" s="410" t="str">
        <f>J$3</f>
        <v>X</v>
      </c>
      <c r="K271" s="410"/>
      <c r="L271" s="410" t="str">
        <f>L$3</f>
        <v>X</v>
      </c>
      <c r="M271" s="410"/>
      <c r="N271" s="410" t="str">
        <f>N$3</f>
        <v>X</v>
      </c>
      <c r="O271" s="410"/>
      <c r="P271" s="410" t="str">
        <f>P$3</f>
        <v>X</v>
      </c>
      <c r="Q271" s="410"/>
      <c r="R271" s="410" t="str">
        <f>R$3</f>
        <v>X</v>
      </c>
      <c r="S271" s="410"/>
      <c r="T271" s="410"/>
      <c r="U271" s="410"/>
    </row>
    <row r="272" spans="1:23" hidden="1" x14ac:dyDescent="0.2">
      <c r="A272" s="444"/>
      <c r="B272" s="411" t="s">
        <v>303</v>
      </c>
      <c r="C272" s="411"/>
      <c r="D272" s="411" t="s">
        <v>303</v>
      </c>
      <c r="E272" s="411"/>
      <c r="F272" s="411" t="s">
        <v>303</v>
      </c>
      <c r="G272" s="411"/>
      <c r="H272" s="411" t="s">
        <v>303</v>
      </c>
      <c r="I272" s="411"/>
      <c r="J272" s="411" t="s">
        <v>303</v>
      </c>
      <c r="K272" s="411"/>
      <c r="L272" s="411" t="s">
        <v>303</v>
      </c>
      <c r="M272" s="411"/>
      <c r="N272" s="411" t="s">
        <v>303</v>
      </c>
      <c r="O272" s="411"/>
      <c r="P272" s="411" t="s">
        <v>303</v>
      </c>
      <c r="Q272" s="411"/>
      <c r="R272" s="411" t="s">
        <v>303</v>
      </c>
      <c r="S272" s="411"/>
      <c r="T272" s="411" t="s">
        <v>184</v>
      </c>
      <c r="U272" s="411" t="s">
        <v>128</v>
      </c>
    </row>
    <row r="273" spans="1:21" ht="12.75" hidden="1" customHeight="1" x14ac:dyDescent="0.2">
      <c r="A273" s="445" t="str">
        <f>A$5</f>
        <v>Eiropas Reģionālās attīstības fonds</v>
      </c>
      <c r="B273" s="446">
        <f>B280*$L$270</f>
        <v>0</v>
      </c>
      <c r="C273" s="446"/>
      <c r="D273" s="446">
        <f t="shared" ref="D273:R273" si="217">D280*$L$270</f>
        <v>0</v>
      </c>
      <c r="E273" s="446"/>
      <c r="F273" s="446">
        <f t="shared" si="217"/>
        <v>0</v>
      </c>
      <c r="G273" s="446"/>
      <c r="H273" s="446">
        <f t="shared" si="217"/>
        <v>0</v>
      </c>
      <c r="I273" s="446"/>
      <c r="J273" s="446">
        <f t="shared" si="217"/>
        <v>0</v>
      </c>
      <c r="K273" s="446"/>
      <c r="L273" s="446">
        <f>L280*$L$270</f>
        <v>0</v>
      </c>
      <c r="M273" s="446"/>
      <c r="N273" s="446">
        <f t="shared" si="217"/>
        <v>0</v>
      </c>
      <c r="O273" s="446"/>
      <c r="P273" s="446">
        <f t="shared" si="217"/>
        <v>0</v>
      </c>
      <c r="Q273" s="446"/>
      <c r="R273" s="446">
        <f t="shared" si="217"/>
        <v>0</v>
      </c>
      <c r="S273" s="446"/>
      <c r="T273" s="413">
        <f>SUM(B273:R273)</f>
        <v>0</v>
      </c>
      <c r="U273" s="414" t="e">
        <f>T273/$T$280</f>
        <v>#DIV/0!</v>
      </c>
    </row>
    <row r="274" spans="1:21" ht="12.75" hidden="1" customHeight="1" x14ac:dyDescent="0.2">
      <c r="A274" s="415" t="str">
        <f>A$6</f>
        <v>Attiecināmais valsts budžeta finansējums</v>
      </c>
      <c r="B274" s="446"/>
      <c r="C274" s="446"/>
      <c r="D274" s="446"/>
      <c r="E274" s="446"/>
      <c r="F274" s="446"/>
      <c r="G274" s="446"/>
      <c r="H274" s="446"/>
      <c r="I274" s="446"/>
      <c r="J274" s="446"/>
      <c r="K274" s="446"/>
      <c r="L274" s="446"/>
      <c r="M274" s="446"/>
      <c r="N274" s="446"/>
      <c r="O274" s="446"/>
      <c r="P274" s="446"/>
      <c r="Q274" s="446"/>
      <c r="R274" s="446"/>
      <c r="S274" s="446"/>
      <c r="T274" s="413">
        <f t="shared" ref="T274:T279" si="218">SUM(B274:R274)</f>
        <v>0</v>
      </c>
      <c r="U274" s="414" t="e">
        <f t="shared" ref="U274:U280" si="219">T274/$T$280</f>
        <v>#DIV/0!</v>
      </c>
    </row>
    <row r="275" spans="1:21" ht="12.75" hidden="1" customHeight="1" x14ac:dyDescent="0.2">
      <c r="A275" s="415" t="str">
        <f>A$7</f>
        <v>Valsts budžeta dotācija pašvaldībām</v>
      </c>
      <c r="B275" s="447"/>
      <c r="C275" s="447"/>
      <c r="D275" s="447"/>
      <c r="E275" s="447"/>
      <c r="F275" s="447"/>
      <c r="G275" s="447"/>
      <c r="H275" s="447"/>
      <c r="I275" s="447"/>
      <c r="J275" s="447"/>
      <c r="K275" s="447"/>
      <c r="L275" s="447"/>
      <c r="M275" s="447"/>
      <c r="N275" s="447"/>
      <c r="O275" s="447"/>
      <c r="P275" s="447"/>
      <c r="Q275" s="447"/>
      <c r="R275" s="447"/>
      <c r="S275" s="447"/>
      <c r="T275" s="413">
        <f t="shared" si="218"/>
        <v>0</v>
      </c>
      <c r="U275" s="414" t="e">
        <f t="shared" si="219"/>
        <v>#DIV/0!</v>
      </c>
    </row>
    <row r="276" spans="1:21" ht="12.75" hidden="1" customHeight="1" x14ac:dyDescent="0.2">
      <c r="A276" s="415" t="str">
        <f>A$8</f>
        <v>Pašvaldības finansējums</v>
      </c>
      <c r="B276" s="447"/>
      <c r="C276" s="447"/>
      <c r="D276" s="447"/>
      <c r="E276" s="447"/>
      <c r="F276" s="447"/>
      <c r="G276" s="447"/>
      <c r="H276" s="447"/>
      <c r="I276" s="447"/>
      <c r="J276" s="447"/>
      <c r="K276" s="447"/>
      <c r="L276" s="447"/>
      <c r="M276" s="447"/>
      <c r="N276" s="447"/>
      <c r="O276" s="447"/>
      <c r="P276" s="447"/>
      <c r="Q276" s="447"/>
      <c r="R276" s="447"/>
      <c r="S276" s="447"/>
      <c r="T276" s="413">
        <f t="shared" si="218"/>
        <v>0</v>
      </c>
      <c r="U276" s="414" t="e">
        <f t="shared" si="219"/>
        <v>#DIV/0!</v>
      </c>
    </row>
    <row r="277" spans="1:21" s="3" customFormat="1" ht="12.75" hidden="1" customHeight="1" x14ac:dyDescent="0.2">
      <c r="A277" s="415" t="str">
        <f>A$9</f>
        <v>Cits publiskais finansējums</v>
      </c>
      <c r="B277" s="447"/>
      <c r="C277" s="447"/>
      <c r="D277" s="447"/>
      <c r="E277" s="447"/>
      <c r="F277" s="447"/>
      <c r="G277" s="447"/>
      <c r="H277" s="447"/>
      <c r="I277" s="447"/>
      <c r="J277" s="447"/>
      <c r="K277" s="447"/>
      <c r="L277" s="447"/>
      <c r="M277" s="447"/>
      <c r="N277" s="447"/>
      <c r="O277" s="447"/>
      <c r="P277" s="447"/>
      <c r="Q277" s="447"/>
      <c r="R277" s="447"/>
      <c r="S277" s="447"/>
      <c r="T277" s="413">
        <f t="shared" si="218"/>
        <v>0</v>
      </c>
      <c r="U277" s="414" t="e">
        <f t="shared" si="219"/>
        <v>#DIV/0!</v>
      </c>
    </row>
    <row r="278" spans="1:21" ht="12.75" hidden="1" customHeight="1" x14ac:dyDescent="0.2">
      <c r="A278" s="416" t="str">
        <f>A$10</f>
        <v>Publiskās attiecināmās izmaksas</v>
      </c>
      <c r="B278" s="314">
        <f>SUM(B273:B277)</f>
        <v>0</v>
      </c>
      <c r="C278" s="314"/>
      <c r="D278" s="314">
        <f t="shared" ref="D278:R278" si="220">SUM(D273:D277)</f>
        <v>0</v>
      </c>
      <c r="E278" s="314"/>
      <c r="F278" s="314">
        <f t="shared" si="220"/>
        <v>0</v>
      </c>
      <c r="G278" s="314"/>
      <c r="H278" s="314">
        <f t="shared" si="220"/>
        <v>0</v>
      </c>
      <c r="I278" s="314"/>
      <c r="J278" s="314">
        <f t="shared" si="220"/>
        <v>0</v>
      </c>
      <c r="K278" s="314"/>
      <c r="L278" s="314">
        <f t="shared" si="220"/>
        <v>0</v>
      </c>
      <c r="M278" s="314"/>
      <c r="N278" s="314">
        <f t="shared" si="220"/>
        <v>0</v>
      </c>
      <c r="O278" s="314"/>
      <c r="P278" s="314">
        <f t="shared" si="220"/>
        <v>0</v>
      </c>
      <c r="Q278" s="314"/>
      <c r="R278" s="314">
        <f t="shared" si="220"/>
        <v>0</v>
      </c>
      <c r="S278" s="314"/>
      <c r="T278" s="417">
        <f t="shared" si="218"/>
        <v>0</v>
      </c>
      <c r="U278" s="414" t="e">
        <f t="shared" si="219"/>
        <v>#DIV/0!</v>
      </c>
    </row>
    <row r="279" spans="1:21" ht="12.75" hidden="1" customHeight="1" x14ac:dyDescent="0.2">
      <c r="A279" s="415" t="str">
        <f>A$11</f>
        <v>Privātās attiecināmās izmaksas</v>
      </c>
      <c r="B279" s="447">
        <f>B280*$L$270-B273</f>
        <v>0</v>
      </c>
      <c r="C279" s="447"/>
      <c r="D279" s="447">
        <f t="shared" ref="D279:R279" si="221">D280*$L$270-D273</f>
        <v>0</v>
      </c>
      <c r="E279" s="447"/>
      <c r="F279" s="447">
        <f t="shared" si="221"/>
        <v>0</v>
      </c>
      <c r="G279" s="447"/>
      <c r="H279" s="447">
        <f t="shared" si="221"/>
        <v>0</v>
      </c>
      <c r="I279" s="447"/>
      <c r="J279" s="447">
        <f t="shared" si="221"/>
        <v>0</v>
      </c>
      <c r="K279" s="447"/>
      <c r="L279" s="447">
        <f t="shared" si="221"/>
        <v>0</v>
      </c>
      <c r="M279" s="447"/>
      <c r="N279" s="447">
        <f t="shared" si="221"/>
        <v>0</v>
      </c>
      <c r="O279" s="447"/>
      <c r="P279" s="447">
        <f t="shared" si="221"/>
        <v>0</v>
      </c>
      <c r="Q279" s="447"/>
      <c r="R279" s="447">
        <f t="shared" si="221"/>
        <v>0</v>
      </c>
      <c r="S279" s="447"/>
      <c r="T279" s="413">
        <f t="shared" si="218"/>
        <v>0</v>
      </c>
      <c r="U279" s="414" t="e">
        <f t="shared" si="219"/>
        <v>#DIV/0!</v>
      </c>
    </row>
    <row r="280" spans="1:21" ht="12.75" hidden="1" customHeight="1" x14ac:dyDescent="0.2">
      <c r="A280" s="416" t="str">
        <f>A$12</f>
        <v>Kopējās attiecināmās izmaksas</v>
      </c>
      <c r="B280" s="314">
        <f>IF(B23=2,'1.3.2. Partneris-kom.-2'!H28,'1.3.2. Partneris-kom.-2'!H28*B23)</f>
        <v>0</v>
      </c>
      <c r="C280" s="314"/>
      <c r="D280" s="314">
        <f>IF(D23=2,'1.3.2. Partneris-kom.-2'!J28+'1.3.2. Partneris-kom.-2'!H28,'1.3.2. Partneris-kom.-2'!J28*D23)</f>
        <v>0</v>
      </c>
      <c r="E280" s="314"/>
      <c r="F280" s="314">
        <f>IF(F23=2,'1.3.2. Partneris-kom.-2'!L28+'1.3.2. Partneris-kom.-2'!J28+'1.3.2. Partneris-kom.-2'!H28,'1.3.2. Partneris-kom.-2'!L28*F23)</f>
        <v>0</v>
      </c>
      <c r="G280" s="314"/>
      <c r="H280" s="314">
        <f>IF(H23=2,'1.3.2. Partneris-kom.-2'!N28+'1.3.2. Partneris-kom.-2'!L28+'1.3.2. Partneris-kom.-2'!J28+'1.3.2. Partneris-kom.-2'!H28,'1.3.2. Partneris-kom.-2'!N28*H23)</f>
        <v>0</v>
      </c>
      <c r="I280" s="314"/>
      <c r="J280" s="314">
        <f>IF(J23=2,'1.3.2. Partneris-kom.-2'!P28,'1.3.2. Partneris-kom.-2'!P28*J23)</f>
        <v>0</v>
      </c>
      <c r="K280" s="314"/>
      <c r="L280" s="314">
        <f>IF(L23=2,'1.3.2. Partneris-kom.-2'!R28,'1.3.2. Partneris-kom.-2'!R28*L23)</f>
        <v>0</v>
      </c>
      <c r="M280" s="314"/>
      <c r="N280" s="314">
        <f>IF(N23=2,'1.3.2. Partneris-kom.-2'!T28,'1.3.2. Partneris-kom.-2'!T28*N23)</f>
        <v>0</v>
      </c>
      <c r="O280" s="314"/>
      <c r="P280" s="314">
        <f>IF(P23=2,'1.3.2. Partneris-kom.-2'!V28,'1.3.2. Partneris-kom.-2'!V28*P23)</f>
        <v>0</v>
      </c>
      <c r="Q280" s="314"/>
      <c r="R280" s="314">
        <f>IF(R23=2,'1.3.2. Partneris-kom.-2'!X28,'1.3.2. Partneris-kom.-2'!X28*R23)</f>
        <v>0</v>
      </c>
      <c r="S280" s="314"/>
      <c r="T280" s="417">
        <f>SUM(B280:R280)</f>
        <v>0</v>
      </c>
      <c r="U280" s="414" t="e">
        <f t="shared" si="219"/>
        <v>#DIV/0!</v>
      </c>
    </row>
    <row r="281" spans="1:21" ht="12.75" hidden="1" customHeight="1" x14ac:dyDescent="0.2">
      <c r="A281" s="415" t="str">
        <f>A$13</f>
        <v>Publiskās neattiecināmās izmaksas</v>
      </c>
      <c r="B281" s="449"/>
      <c r="C281" s="449"/>
      <c r="D281" s="449"/>
      <c r="E281" s="449"/>
      <c r="F281" s="449"/>
      <c r="G281" s="449"/>
      <c r="H281" s="449"/>
      <c r="I281" s="449"/>
      <c r="J281" s="449"/>
      <c r="K281" s="449"/>
      <c r="L281" s="449"/>
      <c r="M281" s="449"/>
      <c r="N281" s="449"/>
      <c r="O281" s="449"/>
      <c r="P281" s="449"/>
      <c r="Q281" s="449"/>
      <c r="R281" s="449"/>
      <c r="S281" s="449"/>
      <c r="T281" s="413">
        <f t="shared" ref="T281:T283" si="222">SUM(B281:R281)</f>
        <v>0</v>
      </c>
      <c r="U281" s="448" t="s">
        <v>310</v>
      </c>
    </row>
    <row r="282" spans="1:21" ht="12.75" hidden="1" customHeight="1" x14ac:dyDescent="0.2">
      <c r="A282" s="415" t="str">
        <f>A$14</f>
        <v>Privātās neattiecināmās izmaksas</v>
      </c>
      <c r="B282" s="447">
        <f>IF(B23=2,'1.3.2. Partneris-kom.-2'!I28,'1.3.2. Partneris-kom.-2'!I28*B23)</f>
        <v>0</v>
      </c>
      <c r="C282" s="447"/>
      <c r="D282" s="447">
        <f>IF(D23=2,'1.3.2. Partneris-kom.-2'!K28+'1.3.2. Partneris-kom.-2'!I28,'1.3.2. Partneris-kom.-2'!K28*D23)</f>
        <v>0</v>
      </c>
      <c r="E282" s="447"/>
      <c r="F282" s="447">
        <f>IF(F23=2,'1.3.2. Partneris-kom.-2'!M28+'1.3.2. Partneris-kom.-2'!K28+'1.3.2. Partneris-kom.-2'!I28,'1.3.2. Partneris-kom.-2'!M28*F23)</f>
        <v>0</v>
      </c>
      <c r="G282" s="447"/>
      <c r="H282" s="447">
        <f>IF(H23=2,'1.3.2. Partneris-kom.-2'!O28+'1.3.2. Partneris-kom.-2'!M28+'1.3.2. Partneris-kom.-2'!K28+'1.3.2. Partneris-kom.-2'!I28,'1.3.2. Partneris-kom.-2'!O28*H23)</f>
        <v>0</v>
      </c>
      <c r="I282" s="447"/>
      <c r="J282" s="447">
        <f>IF(J23=2,'1.3.2. Partneris-kom.-2'!Q28,'1.3.2. Partneris-kom.-2'!Q28*J23)</f>
        <v>0</v>
      </c>
      <c r="K282" s="447"/>
      <c r="L282" s="447">
        <f>IF(L23=2,'1.3.2. Partneris-kom.-2'!S28,'1.3.2. Partneris-kom.-2'!S28*L23)</f>
        <v>0</v>
      </c>
      <c r="M282" s="447"/>
      <c r="N282" s="447">
        <f>IF(N23=2,'1.3.2. Partneris-kom.-2'!U28,'1.3.2. Partneris-kom.-2'!U28*N23)</f>
        <v>0</v>
      </c>
      <c r="O282" s="447"/>
      <c r="P282" s="447">
        <f>IF(P23=2,'1.3.2. Partneris-kom.-2'!W28,'1.3.2. Partneris-kom.-2'!W28*P23)</f>
        <v>0</v>
      </c>
      <c r="Q282" s="447"/>
      <c r="R282" s="447">
        <f>IF(R23=2,'1.3.2. Partneris-kom.-2'!Y28,'1.3.2. Partneris-kom.-2'!Y28*R23)</f>
        <v>0</v>
      </c>
      <c r="S282" s="447"/>
      <c r="T282" s="413">
        <f t="shared" si="222"/>
        <v>0</v>
      </c>
      <c r="U282" s="448" t="s">
        <v>310</v>
      </c>
    </row>
    <row r="283" spans="1:21" ht="12.75" hidden="1" customHeight="1" x14ac:dyDescent="0.2">
      <c r="A283" s="416" t="str">
        <f>A$15</f>
        <v>Neattiecināmās izmaksas kopā</v>
      </c>
      <c r="B283" s="314">
        <f>SUM(B281:B282)</f>
        <v>0</v>
      </c>
      <c r="C283" s="314"/>
      <c r="D283" s="314">
        <f t="shared" ref="D283:R283" si="223">SUM(D281:D282)</f>
        <v>0</v>
      </c>
      <c r="E283" s="314"/>
      <c r="F283" s="314">
        <f t="shared" si="223"/>
        <v>0</v>
      </c>
      <c r="G283" s="314"/>
      <c r="H283" s="314">
        <f t="shared" si="223"/>
        <v>0</v>
      </c>
      <c r="I283" s="314"/>
      <c r="J283" s="314">
        <f t="shared" si="223"/>
        <v>0</v>
      </c>
      <c r="K283" s="314"/>
      <c r="L283" s="314">
        <f t="shared" si="223"/>
        <v>0</v>
      </c>
      <c r="M283" s="314"/>
      <c r="N283" s="314">
        <f t="shared" si="223"/>
        <v>0</v>
      </c>
      <c r="O283" s="314"/>
      <c r="P283" s="314">
        <f t="shared" si="223"/>
        <v>0</v>
      </c>
      <c r="Q283" s="314"/>
      <c r="R283" s="314">
        <f t="shared" si="223"/>
        <v>0</v>
      </c>
      <c r="S283" s="314"/>
      <c r="T283" s="417">
        <f t="shared" si="222"/>
        <v>0</v>
      </c>
      <c r="U283" s="448" t="s">
        <v>310</v>
      </c>
    </row>
    <row r="284" spans="1:21" ht="12.75" hidden="1" customHeight="1" x14ac:dyDescent="0.25">
      <c r="A284" s="421" t="str">
        <f>A$16</f>
        <v>Kopējās izmaksas</v>
      </c>
      <c r="B284" s="422">
        <f>B280+B283</f>
        <v>0</v>
      </c>
      <c r="C284" s="422"/>
      <c r="D284" s="422">
        <f t="shared" ref="D284:R284" si="224">D280+D283</f>
        <v>0</v>
      </c>
      <c r="E284" s="422"/>
      <c r="F284" s="422">
        <f t="shared" si="224"/>
        <v>0</v>
      </c>
      <c r="G284" s="422"/>
      <c r="H284" s="422">
        <f t="shared" si="224"/>
        <v>0</v>
      </c>
      <c r="I284" s="422"/>
      <c r="J284" s="422">
        <f t="shared" si="224"/>
        <v>0</v>
      </c>
      <c r="K284" s="422"/>
      <c r="L284" s="422">
        <f t="shared" si="224"/>
        <v>0</v>
      </c>
      <c r="M284" s="422"/>
      <c r="N284" s="422">
        <f t="shared" si="224"/>
        <v>0</v>
      </c>
      <c r="O284" s="422"/>
      <c r="P284" s="422">
        <f t="shared" si="224"/>
        <v>0</v>
      </c>
      <c r="Q284" s="422"/>
      <c r="R284" s="422">
        <f t="shared" si="224"/>
        <v>0</v>
      </c>
      <c r="S284" s="422"/>
      <c r="T284" s="417">
        <f>SUM(B284:R284)</f>
        <v>0</v>
      </c>
      <c r="U284" s="448" t="s">
        <v>310</v>
      </c>
    </row>
    <row r="288" spans="1:21" x14ac:dyDescent="0.2">
      <c r="B288" s="456"/>
      <c r="C288" s="456"/>
      <c r="D288" s="456"/>
      <c r="E288" s="456"/>
      <c r="F288" s="456"/>
      <c r="G288" s="456"/>
      <c r="H288" s="456"/>
      <c r="I288" s="456"/>
      <c r="J288" s="456"/>
      <c r="K288" s="456"/>
      <c r="L288" s="456"/>
      <c r="M288" s="456"/>
      <c r="N288" s="456"/>
      <c r="O288" s="456"/>
      <c r="P288" s="456"/>
      <c r="Q288" s="456"/>
      <c r="R288" s="456"/>
      <c r="S288" s="456"/>
      <c r="T288" s="456"/>
    </row>
  </sheetData>
  <sheetProtection algorithmName="SHA-512" hashValue="+xT006HFpCpTbHq0g/dJxxlV7NPLRBX/s0UUDT7GYj1Bt2WW6ktZjLXkYFRFQ2HfENHTEAQfOToKw1VU3Ed1dA==" saltValue="qyUiKDt7+OXlJX4xnZGSGQ=="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6" activePane="bottomRight" state="frozen"/>
      <selection pane="topRight" activeCell="B1" sqref="B1"/>
      <selection pane="bottomLeft" activeCell="A22" sqref="A22"/>
      <selection pane="bottomRight" activeCell="P17" sqref="P17"/>
    </sheetView>
  </sheetViews>
  <sheetFormatPr defaultColWidth="9.140625" defaultRowHeight="12.75" x14ac:dyDescent="0.2"/>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16.42578125" style="4" customWidth="1"/>
    <col min="21" max="21" width="16" style="4" customWidth="1"/>
    <col min="22" max="22" width="9.140625" style="4"/>
    <col min="23" max="23" width="10.85546875" style="4" hidden="1" customWidth="1"/>
    <col min="24" max="24" width="9.140625" style="4" hidden="1" customWidth="1"/>
    <col min="25" max="16384" width="9.140625" style="4"/>
  </cols>
  <sheetData>
    <row r="1" spans="1:22" s="1" customFormat="1" ht="27" customHeight="1" x14ac:dyDescent="0.4">
      <c r="A1" s="565" t="s">
        <v>333</v>
      </c>
      <c r="B1" s="565"/>
      <c r="C1" s="565"/>
      <c r="D1" s="565"/>
      <c r="E1" s="407"/>
      <c r="F1" s="2"/>
      <c r="G1" s="2"/>
      <c r="H1" s="2"/>
      <c r="I1" s="2"/>
      <c r="J1" s="2"/>
      <c r="K1" s="2"/>
      <c r="L1" s="2"/>
      <c r="M1" s="2"/>
      <c r="N1" s="2"/>
      <c r="O1" s="2"/>
      <c r="P1" s="2"/>
      <c r="Q1" s="2"/>
      <c r="R1" s="2"/>
      <c r="S1" s="2"/>
      <c r="T1" s="2"/>
      <c r="U1" s="2"/>
    </row>
    <row r="2" spans="1:22" ht="24.95" customHeight="1" x14ac:dyDescent="0.35">
      <c r="A2" s="408" t="s">
        <v>334</v>
      </c>
      <c r="B2" s="3"/>
      <c r="C2" s="3"/>
      <c r="D2" s="3"/>
      <c r="E2" s="3"/>
      <c r="F2" s="2"/>
      <c r="G2" s="2"/>
      <c r="H2" s="2"/>
      <c r="I2" s="2"/>
      <c r="J2" s="2"/>
      <c r="K2" s="2"/>
      <c r="L2" s="2"/>
      <c r="M2" s="2"/>
      <c r="N2" s="2"/>
      <c r="O2" s="2"/>
      <c r="P2" s="2"/>
      <c r="Q2" s="2"/>
      <c r="R2" s="2"/>
      <c r="S2" s="2"/>
      <c r="T2" s="2"/>
      <c r="U2" s="2"/>
    </row>
    <row r="3" spans="1:22" x14ac:dyDescent="0.2">
      <c r="A3" s="409" t="s">
        <v>302</v>
      </c>
      <c r="B3" s="410">
        <f>'4.DL Finansiālā ilgtspēja'!E4</f>
        <v>2024</v>
      </c>
      <c r="C3" s="410"/>
      <c r="D3" s="410">
        <f>IF(OR(B3&gt;='Dati par projektu'!$C$17,B3="X"),"X",B3+1)</f>
        <v>2025</v>
      </c>
      <c r="E3" s="410"/>
      <c r="F3" s="410">
        <f>IF(OR(D3&gt;='Dati par projektu'!$C$17,D3="X"),"X",D3+1)</f>
        <v>2026</v>
      </c>
      <c r="G3" s="410"/>
      <c r="H3" s="410">
        <f>IF(OR(F3&gt;='Dati par projektu'!$C$17,F3="X"),"X",F3+1)</f>
        <v>2027</v>
      </c>
      <c r="I3" s="410"/>
      <c r="J3" s="410" t="str">
        <f>IF(OR(H3&gt;='Dati par projektu'!$C$17,H3="X"),"X",H3+1)</f>
        <v>X</v>
      </c>
      <c r="K3" s="410"/>
      <c r="L3" s="410" t="str">
        <f>IF(OR(J3&gt;='Dati par projektu'!$C$17,J3="X"),"X",J3+1)</f>
        <v>X</v>
      </c>
      <c r="M3" s="410"/>
      <c r="N3" s="410" t="str">
        <f>IF(OR(L3&gt;='Dati par projektu'!$C$17,L3="X"),"X",L3+1)</f>
        <v>X</v>
      </c>
      <c r="O3" s="410"/>
      <c r="P3" s="410" t="str">
        <f>IF(OR(N3&gt;='Dati par projektu'!$C$17,N3="X"),"X",N3+1)</f>
        <v>X</v>
      </c>
      <c r="Q3" s="410"/>
      <c r="R3" s="410" t="str">
        <f>IF(OR(P3&gt;='Dati par projektu'!$C$17,P3="X"),"X",P3+1)</f>
        <v>X</v>
      </c>
      <c r="S3" s="410"/>
      <c r="T3" s="410"/>
      <c r="U3" s="410"/>
    </row>
    <row r="4" spans="1:22" ht="12.75" customHeight="1" x14ac:dyDescent="0.2">
      <c r="A4" s="411"/>
      <c r="B4" s="411" t="s">
        <v>303</v>
      </c>
      <c r="C4" s="411"/>
      <c r="D4" s="411" t="s">
        <v>303</v>
      </c>
      <c r="E4" s="411"/>
      <c r="F4" s="411" t="s">
        <v>303</v>
      </c>
      <c r="G4" s="411"/>
      <c r="H4" s="411" t="s">
        <v>303</v>
      </c>
      <c r="I4" s="411"/>
      <c r="J4" s="411" t="s">
        <v>303</v>
      </c>
      <c r="K4" s="411"/>
      <c r="L4" s="411" t="s">
        <v>303</v>
      </c>
      <c r="M4" s="411"/>
      <c r="N4" s="411" t="s">
        <v>303</v>
      </c>
      <c r="O4" s="411"/>
      <c r="P4" s="411" t="s">
        <v>303</v>
      </c>
      <c r="Q4" s="411"/>
      <c r="R4" s="411" t="s">
        <v>303</v>
      </c>
      <c r="S4" s="411"/>
      <c r="T4" s="411" t="s">
        <v>184</v>
      </c>
      <c r="U4" s="411" t="s">
        <v>128</v>
      </c>
    </row>
    <row r="5" spans="1:22" x14ac:dyDescent="0.2">
      <c r="A5" s="461" t="s">
        <v>30</v>
      </c>
      <c r="B5" s="412">
        <f>SUM(B31,B47,B63,B79,B95,B111,B127,B143,B161,B177,B193,B209,B227,B259,B243,B275)</f>
        <v>0</v>
      </c>
      <c r="C5" s="412"/>
      <c r="D5" s="412">
        <f>SUM(D31,D47,D63,D79,D95,D111,D127,D143,D161,D177,D193,D209,D227,D259,D243,D275)</f>
        <v>0</v>
      </c>
      <c r="E5" s="412"/>
      <c r="F5" s="412">
        <f>SUM(F31,F47,F63,F79,F95,F111,F127,F143,F161,F177,F193,F209,F227,F259,F243,F275)</f>
        <v>0</v>
      </c>
      <c r="G5" s="412"/>
      <c r="H5" s="412">
        <f>SUM(H31,H47,H63,H79,H95,H111,H127,H143,H161,H177,H193,H209,H227,H259,H243,H275)</f>
        <v>0</v>
      </c>
      <c r="I5" s="412"/>
      <c r="J5" s="412">
        <f>SUM(J31,J47,J63,J79,J95,J111,J127,J143,J161,J177,J193,J209,J227,J259,J243,J275)</f>
        <v>0</v>
      </c>
      <c r="K5" s="412"/>
      <c r="L5" s="412">
        <f>SUM(L31,L47,L63,L79,L95,L111,L127,L143,L161,L177,L193,L209,L227,L259,L243,L275)</f>
        <v>0</v>
      </c>
      <c r="M5" s="412"/>
      <c r="N5" s="412">
        <f>SUM(N31,N47,N63,N79,N95,N111,N127,N143,N161,N177,N193,N209,N227,N259,N243,N275)</f>
        <v>0</v>
      </c>
      <c r="O5" s="412"/>
      <c r="P5" s="412">
        <f>SUM(P31,P47,P63,P79,P95,P111,P127,P143,P161,P177,P193,P209,P227,P259,P243,P275)</f>
        <v>0</v>
      </c>
      <c r="Q5" s="412"/>
      <c r="R5" s="412">
        <f>SUM(R31,R47,R63,R79,R95,R111,R127,R143,R161,R177,R193,R209,R227,R259,R243,R275)</f>
        <v>0</v>
      </c>
      <c r="S5" s="412"/>
      <c r="T5" s="413">
        <f>SUM(B5:R5)</f>
        <v>0</v>
      </c>
      <c r="U5" s="414" t="e">
        <f>T5/$T$12</f>
        <v>#DIV/0!</v>
      </c>
    </row>
    <row r="6" spans="1:22" hidden="1" x14ac:dyDescent="0.2">
      <c r="A6" s="415" t="s">
        <v>224</v>
      </c>
      <c r="B6" s="412">
        <f>SUM(B32,B48,B64,B80,B96,B112,B128,B144,B162,B178,B194,B210,B228,B260,B244,B276)</f>
        <v>0</v>
      </c>
      <c r="C6" s="412"/>
      <c r="D6" s="412">
        <f>SUM(D32,D48,D64,D80,D96,D112,D128,D144,D162,D178,D194,D210,D228,D260,D244,D276)</f>
        <v>0</v>
      </c>
      <c r="E6" s="412"/>
      <c r="F6" s="412">
        <f>SUM(F32,F48,F64,F80,F96,F112,F128,F144,F162,F178,F194,F210,F228,F260,F244,F276)</f>
        <v>0</v>
      </c>
      <c r="G6" s="412"/>
      <c r="H6" s="412">
        <f>SUM(H32,H48,H64,H80,H96,H112,H128,H144,H162,H178,H194,H210,H228,H260,H244,H276)</f>
        <v>0</v>
      </c>
      <c r="I6" s="412"/>
      <c r="J6" s="412">
        <f>SUM(J32,J48,J64,J80,J96,J112,J128,J144,J162,J178,J194,J210,J228,J260,J244,J276)</f>
        <v>0</v>
      </c>
      <c r="K6" s="412"/>
      <c r="L6" s="412">
        <f>SUM(L32,L48,L64,L80,L96,L112,L128,L144,L162,L178,L194,L210,L228,L260,L244,L276)</f>
        <v>0</v>
      </c>
      <c r="M6" s="412"/>
      <c r="N6" s="412">
        <f>SUM(N32,N48,N64,N80,N96,N112,N128,N144,N162,N178,N194,N210,N228,N260,N244,N276)</f>
        <v>0</v>
      </c>
      <c r="O6" s="412"/>
      <c r="P6" s="412">
        <f>SUM(P32,P48,P64,P80,P96,P112,P128,P144,P162,P178,P194,P210,P228,P260,P244,P276)</f>
        <v>0</v>
      </c>
      <c r="Q6" s="412"/>
      <c r="R6" s="412">
        <f>SUM(R32,R48,R64,R80,R96,R112,R128,R144,R162,R178,R194,R210,R228,R260,R244,R276)</f>
        <v>0</v>
      </c>
      <c r="S6" s="412"/>
      <c r="T6" s="413">
        <f t="shared" ref="T6:T16" si="0">SUM(B6:R6)</f>
        <v>0</v>
      </c>
      <c r="U6" s="414" t="e">
        <f t="shared" ref="U6:U12" si="1">T6/$T$12</f>
        <v>#DIV/0!</v>
      </c>
    </row>
    <row r="7" spans="1:22" hidden="1" x14ac:dyDescent="0.2">
      <c r="A7" s="415" t="s">
        <v>225</v>
      </c>
      <c r="B7" s="412">
        <f>SUM(B33,B49,B65,B81,B97,B113,B129,B145,B163,B179,B195,B211,B229,B261,B245,B277)</f>
        <v>0</v>
      </c>
      <c r="C7" s="412"/>
      <c r="D7" s="412">
        <f>SUM(D33,D49,D65,D81,D97,D113,D129,D145,D163,D179,D195,D211,D229,D261,D245,D277)</f>
        <v>0</v>
      </c>
      <c r="E7" s="412"/>
      <c r="F7" s="412">
        <f>SUM(F33,F49,F65,F81,F97,F113,F129,F145,F163,F179,F195,F211,F229,F261,F245,F277)</f>
        <v>0</v>
      </c>
      <c r="G7" s="412"/>
      <c r="H7" s="412">
        <f>SUM(H33,H49,H65,H81,H97,H113,H129,H145,H163,H179,H195,H211,H229,H261,H245,H277)</f>
        <v>0</v>
      </c>
      <c r="I7" s="412"/>
      <c r="J7" s="412">
        <f>SUM(J33,J49,J65,J81,J97,J113,J129,J145,J163,J179,J195,J211,J229,J261,J245,J277)</f>
        <v>0</v>
      </c>
      <c r="K7" s="412"/>
      <c r="L7" s="412">
        <f>SUM(L33,L49,L65,L81,L97,L113,L129,L145,L163,L179,L195,L211,L229,L261,L245,L277)</f>
        <v>0</v>
      </c>
      <c r="M7" s="412"/>
      <c r="N7" s="412">
        <f>SUM(N33,N49,N65,N81,N97,N113,N129,N145,N163,N179,N195,N211,N229,N261,N245,N277)</f>
        <v>0</v>
      </c>
      <c r="O7" s="412"/>
      <c r="P7" s="412">
        <f>SUM(P33,P49,P65,P81,P97,P113,P129,P145,P163,P179,P195,P211,P229,P261,P245,P277)</f>
        <v>0</v>
      </c>
      <c r="Q7" s="412"/>
      <c r="R7" s="412">
        <f>SUM(R33,R49,R65,R81,R97,R113,R129,R145,R163,R179,R195,R211,R229,R261,R245,R277)</f>
        <v>0</v>
      </c>
      <c r="S7" s="412"/>
      <c r="T7" s="413">
        <f>SUM(B7:R7)</f>
        <v>0</v>
      </c>
      <c r="U7" s="414" t="e">
        <f t="shared" si="1"/>
        <v>#DIV/0!</v>
      </c>
    </row>
    <row r="8" spans="1:22" x14ac:dyDescent="0.2">
      <c r="A8" s="415" t="s">
        <v>304</v>
      </c>
      <c r="B8" s="412">
        <f>SUM(B34,B50,B66,B82,B98,B114,B130,B146,B164,B180,B196,B212,B230,B262,B246,B278)</f>
        <v>0</v>
      </c>
      <c r="C8" s="412"/>
      <c r="D8" s="412">
        <f>SUM(D34,D50,D66,D82,D98,D114,D130,D146,D164,D180,D196,D212,D230,D262,D246,D278)</f>
        <v>0</v>
      </c>
      <c r="E8" s="412"/>
      <c r="F8" s="412">
        <f>SUM(F34,F50,F66,F82,F98,F114,F130,F146,F164,F180,F196,F212,F230,F262,F246,F278)</f>
        <v>0</v>
      </c>
      <c r="G8" s="412"/>
      <c r="H8" s="412">
        <f>SUM(H34,H50,H66,H82,H98,H114,H130,H146,H164,H180,H196,H212,H230,H262,H246,H278)</f>
        <v>0</v>
      </c>
      <c r="I8" s="412"/>
      <c r="J8" s="412">
        <f>SUM(J34,J50,J66,J82,J98,J114,J130,J146,J164,J180,J196,J212,J230,J262,J246,J278)</f>
        <v>0</v>
      </c>
      <c r="K8" s="412"/>
      <c r="L8" s="412">
        <f>SUM(L34,L50,L66,L82,L98,L114,L130,L146,L164,L180,L196,L212,L230,L262,L246,L278)</f>
        <v>0</v>
      </c>
      <c r="M8" s="412"/>
      <c r="N8" s="412">
        <f>SUM(N34,N50,N66,N82,N98,N114,N130,N146,N164,N180,N196,N212,N230,N262,N246,N278)</f>
        <v>0</v>
      </c>
      <c r="O8" s="412"/>
      <c r="P8" s="412">
        <f>SUM(P34,P50,P66,P82,P98,P114,P130,P146,P164,P180,P196,P212,P230,P262,P246,P278)</f>
        <v>0</v>
      </c>
      <c r="Q8" s="412"/>
      <c r="R8" s="412">
        <f>SUM(R34,R50,R66,R82,R98,R114,R130,R146,R164,R180,R196,R212,R230,R262,R246,R278)</f>
        <v>0</v>
      </c>
      <c r="S8" s="412"/>
      <c r="T8" s="413">
        <f t="shared" si="0"/>
        <v>0</v>
      </c>
      <c r="U8" s="414" t="e">
        <f t="shared" si="1"/>
        <v>#DIV/0!</v>
      </c>
    </row>
    <row r="9" spans="1:22" s="3" customFormat="1" hidden="1" x14ac:dyDescent="0.2">
      <c r="A9" s="415" t="s">
        <v>335</v>
      </c>
      <c r="B9" s="412">
        <f>SUM(B35,B51,B67,B83,B99,B115,B131,B147,B165,B181,B197,B213,B231,B263,B247,B279)</f>
        <v>0</v>
      </c>
      <c r="C9" s="412"/>
      <c r="D9" s="412">
        <f>SUM(D35,D51,D67,D83,D99,D115,D131,D147,D165,D181,D197,D213,D231,D263,D247,D279)</f>
        <v>0</v>
      </c>
      <c r="E9" s="412"/>
      <c r="F9" s="412">
        <f>SUM(F35,F51,F67,F83,F99,F115,F131,F147,F165,F181,F197,F213,F231,F263,F247,F279)</f>
        <v>0</v>
      </c>
      <c r="G9" s="412"/>
      <c r="H9" s="412">
        <f>SUM(H35,H51,H67,H83,H99,H115,H131,H147,H165,H181,H197,H213,H231,H263,H247,H279)</f>
        <v>0</v>
      </c>
      <c r="I9" s="412"/>
      <c r="J9" s="412">
        <f>SUM(J35,J51,J67,J83,J99,J115,J131,J147,J165,J181,J197,J213,J231,J263,J247,J279)</f>
        <v>0</v>
      </c>
      <c r="K9" s="412"/>
      <c r="L9" s="412">
        <f>SUM(L35,L51,L67,L83,L99,L115,L131,L147,L165,L181,L197,L213,L231,L263,L247,L279)</f>
        <v>0</v>
      </c>
      <c r="M9" s="412"/>
      <c r="N9" s="412">
        <f>SUM(N35,N51,N67,N83,N99,N115,N131,N147,N165,N181,N197,N213,N231,N263,N247,N279)</f>
        <v>0</v>
      </c>
      <c r="O9" s="412"/>
      <c r="P9" s="412">
        <f>SUM(P35,P51,P67,P83,P99,P115,P131,P147,P165,P181,P197,P213,P231,P263,P247,P279)</f>
        <v>0</v>
      </c>
      <c r="Q9" s="412"/>
      <c r="R9" s="412">
        <f>SUM(R35,R51,R67,R83,R99,R115,R131,R147,R165,R181,R197,R213,R231,R263,R247,R279)</f>
        <v>0</v>
      </c>
      <c r="S9" s="412"/>
      <c r="T9" s="413">
        <f t="shared" si="0"/>
        <v>0</v>
      </c>
      <c r="U9" s="414" t="e">
        <f t="shared" si="1"/>
        <v>#DIV/0!</v>
      </c>
    </row>
    <row r="10" spans="1:22" ht="15" customHeight="1" x14ac:dyDescent="0.2">
      <c r="A10" s="416" t="s">
        <v>306</v>
      </c>
      <c r="B10" s="314">
        <f>SUM(B5:B9)</f>
        <v>0</v>
      </c>
      <c r="C10" s="232"/>
      <c r="D10" s="232">
        <f>SUM(D5:D9)</f>
        <v>0</v>
      </c>
      <c r="E10" s="232"/>
      <c r="F10" s="232">
        <f>SUM(F5:F9)</f>
        <v>0</v>
      </c>
      <c r="G10" s="232"/>
      <c r="H10" s="232">
        <f t="shared" ref="H10:R10" si="2">SUM(H5:H9)</f>
        <v>0</v>
      </c>
      <c r="I10" s="232"/>
      <c r="J10" s="232">
        <f t="shared" si="2"/>
        <v>0</v>
      </c>
      <c r="K10" s="232"/>
      <c r="L10" s="232">
        <f t="shared" si="2"/>
        <v>0</v>
      </c>
      <c r="M10" s="232"/>
      <c r="N10" s="232">
        <f t="shared" si="2"/>
        <v>0</v>
      </c>
      <c r="O10" s="232"/>
      <c r="P10" s="232">
        <f t="shared" si="2"/>
        <v>0</v>
      </c>
      <c r="Q10" s="232"/>
      <c r="R10" s="232">
        <f t="shared" si="2"/>
        <v>0</v>
      </c>
      <c r="S10" s="232"/>
      <c r="T10" s="417">
        <f t="shared" si="0"/>
        <v>0</v>
      </c>
      <c r="U10" s="418" t="e">
        <f>T10/$T$12</f>
        <v>#DIV/0!</v>
      </c>
    </row>
    <row r="11" spans="1:22" ht="15" customHeight="1" x14ac:dyDescent="0.2">
      <c r="A11" s="415" t="s">
        <v>307</v>
      </c>
      <c r="B11" s="412">
        <f>SUM(B37,B53,B69,B85,B101,B117,B133,B149,B167,B183,B199,B215,B233,B265,B249,B281)</f>
        <v>0</v>
      </c>
      <c r="C11" s="412"/>
      <c r="D11" s="412">
        <f>SUM(D37,D53,D69,D85,D101,D117,D133,D149,D167,D183,D199,D215,D233,D265,D249,D281)</f>
        <v>0</v>
      </c>
      <c r="E11" s="412"/>
      <c r="F11" s="412">
        <f>SUM(F37,F53,F69,F85,F101,F117,F133,F149,F167,F183,F199,F215,F233,F265,F249,F281)</f>
        <v>0</v>
      </c>
      <c r="G11" s="412"/>
      <c r="H11" s="412">
        <f>SUM(H37,H53,H69,H85,H101,H117,H133,H149,H167,H183,H199,H215,H233,H265,H249,H281)</f>
        <v>0</v>
      </c>
      <c r="I11" s="412"/>
      <c r="J11" s="412">
        <f>SUM(J37,J53,J69,J85,J101,J117,J133,J149,J167,J183,J199,J215,J233,J265,J249,J281)</f>
        <v>0</v>
      </c>
      <c r="K11" s="412"/>
      <c r="L11" s="412">
        <f>SUM(L37,L53,L69,L85,L101,L117,L133,L149,L167,L183,L199,L215,L233,L265,L249,L281)</f>
        <v>0</v>
      </c>
      <c r="M11" s="412"/>
      <c r="N11" s="412">
        <f>SUM(N37,N53,N69,N85,N101,N117,N133,N149,N167,N183,N199,N215,N233,N265,N249,N281)</f>
        <v>0</v>
      </c>
      <c r="O11" s="412"/>
      <c r="P11" s="412">
        <f>SUM(P37,P53,P69,P85,P101,P117,P133,P149,P167,P183,P199,P215,P233,P265,P249,P281)</f>
        <v>0</v>
      </c>
      <c r="Q11" s="412"/>
      <c r="R11" s="412">
        <f>SUM(R37,R53,R69,R85,R101,R117,R133,R149,R167,R183,R199,R215,R233,R265,R249,R281)</f>
        <v>0</v>
      </c>
      <c r="S11" s="412"/>
      <c r="T11" s="413">
        <f t="shared" si="0"/>
        <v>0</v>
      </c>
      <c r="U11" s="414" t="e">
        <f t="shared" si="1"/>
        <v>#DIV/0!</v>
      </c>
    </row>
    <row r="12" spans="1:22" x14ac:dyDescent="0.2">
      <c r="A12" s="416" t="s">
        <v>308</v>
      </c>
      <c r="B12" s="419">
        <f>B10+B11</f>
        <v>0</v>
      </c>
      <c r="C12" s="232"/>
      <c r="D12" s="232">
        <f>D10+D11</f>
        <v>0</v>
      </c>
      <c r="E12" s="232"/>
      <c r="F12" s="232">
        <f>F10+F11</f>
        <v>0</v>
      </c>
      <c r="G12" s="232"/>
      <c r="H12" s="232">
        <f>H10+H11</f>
        <v>0</v>
      </c>
      <c r="I12" s="232"/>
      <c r="J12" s="232">
        <f>J10+J11</f>
        <v>0</v>
      </c>
      <c r="K12" s="232"/>
      <c r="L12" s="232">
        <f>L10+L11</f>
        <v>0</v>
      </c>
      <c r="M12" s="232"/>
      <c r="N12" s="232">
        <f>N10+N11</f>
        <v>0</v>
      </c>
      <c r="O12" s="232"/>
      <c r="P12" s="232">
        <f>P10+P11</f>
        <v>0</v>
      </c>
      <c r="Q12" s="232"/>
      <c r="R12" s="232">
        <f>R10+R11</f>
        <v>0</v>
      </c>
      <c r="S12" s="232"/>
      <c r="T12" s="417">
        <f>SUM(B12:R12)</f>
        <v>0</v>
      </c>
      <c r="U12" s="418" t="e">
        <f t="shared" si="1"/>
        <v>#DIV/0!</v>
      </c>
      <c r="V12" s="4" t="str">
        <f>IF(T12='10. DL PI Budz.kops.'!C23,"Dati pareizi","Kļūda")</f>
        <v>Dati pareizi</v>
      </c>
    </row>
    <row r="13" spans="1:22" x14ac:dyDescent="0.2">
      <c r="A13" s="415" t="s">
        <v>336</v>
      </c>
      <c r="B13" s="412">
        <f>SUM(B39,B55,B71,B87,B103,B119,B135,B151,B169,B185,B201,B217,B235,B267,B251,B283)</f>
        <v>0</v>
      </c>
      <c r="C13" s="412"/>
      <c r="D13" s="412">
        <f>SUM(D39,D55,D71,D87,D103,D119,D135,D151,D169,D185,D201,D217,D235,D267,D251,D283)</f>
        <v>0</v>
      </c>
      <c r="E13" s="412"/>
      <c r="F13" s="412">
        <f>SUM(F39,F55,F71,F87,F103,F119,F135,F151,F169,F185,F201,F217,F235,F267,F251,F283)</f>
        <v>0</v>
      </c>
      <c r="G13" s="412"/>
      <c r="H13" s="412">
        <f>SUM(H39,H55,H71,H87,H103,H119,H135,H151,H169,H185,H201,H217,H235,H267,H251,H283)</f>
        <v>0</v>
      </c>
      <c r="I13" s="412"/>
      <c r="J13" s="412">
        <f>SUM(J39,J55,J71,J87,J103,J119,J135,J151,J169,J185,J201,J217,J235,J267,J251,J283)</f>
        <v>0</v>
      </c>
      <c r="K13" s="412"/>
      <c r="L13" s="412">
        <f>SUM(L39,L55,L71,L87,L103,L119,L135,L151,L169,L185,L201,L217,L235,L267,L251,L283)</f>
        <v>0</v>
      </c>
      <c r="M13" s="412"/>
      <c r="N13" s="412">
        <f>SUM(N39,N55,N71,N87,N103,N119,N135,N151,N169,N185,N201,N217,N235,N267,N251,N283)</f>
        <v>0</v>
      </c>
      <c r="O13" s="412"/>
      <c r="P13" s="412">
        <f>SUM(P39,P55,P71,P87,P103,P119,P135,P151,P169,P185,P201,P217,P235,P267,P251,P283)</f>
        <v>0</v>
      </c>
      <c r="Q13" s="412"/>
      <c r="R13" s="412">
        <f>SUM(R39,R55,R71,R87,R103,R119,R135,R151,R169,R185,R201,R217,R235,R267,R251,R283)</f>
        <v>0</v>
      </c>
      <c r="S13" s="412"/>
      <c r="T13" s="413">
        <f t="shared" ref="T13" si="3">SUM(B13:R13)</f>
        <v>0</v>
      </c>
      <c r="U13" s="420" t="s">
        <v>310</v>
      </c>
    </row>
    <row r="14" spans="1:22" x14ac:dyDescent="0.2">
      <c r="A14" s="415" t="s">
        <v>337</v>
      </c>
      <c r="B14" s="412">
        <f>SUM(B40,B56,B72,B88,B104,B120,B136,B152,B170,B186,B202,B218,B236,B268,B252,B284)</f>
        <v>0</v>
      </c>
      <c r="C14" s="412"/>
      <c r="D14" s="412">
        <f>SUM(D40,D56,D72,D88,D104,D120,D136,D152,D170,D186,D202,D218,D236,D268,D252,D284)</f>
        <v>0</v>
      </c>
      <c r="E14" s="412"/>
      <c r="F14" s="412">
        <f>SUM(F40,F56,F72,F88,F104,F120,F136,F152,F170,F186,F202,F218,F236,F268,F252,F284)</f>
        <v>0</v>
      </c>
      <c r="G14" s="412"/>
      <c r="H14" s="412">
        <f>SUM(H40,H56,H72,H88,H104,H120,H136,H152,H170,H186,H202,H218,H236,H268,H252,H284)</f>
        <v>0</v>
      </c>
      <c r="I14" s="412"/>
      <c r="J14" s="412">
        <f>SUM(J40,J56,J72,J88,J104,J120,J136,J152,J170,J186,J202,J218,J236,J268,J252,J284)</f>
        <v>0</v>
      </c>
      <c r="K14" s="412"/>
      <c r="L14" s="412">
        <f>SUM(L40,L56,L72,L88,L104,L120,L136,L152,L170,L186,L202,L218,L236,L268,L252,L284)</f>
        <v>0</v>
      </c>
      <c r="M14" s="412"/>
      <c r="N14" s="412">
        <f>SUM(N40,N56,N72,N88,N104,N120,N136,N152,N170,N186,N202,N218,N236,N268,N252,N284)</f>
        <v>0</v>
      </c>
      <c r="O14" s="412"/>
      <c r="P14" s="412">
        <f>SUM(P40,P56,P72,P88,P104,P120,P136,P152,P170,P186,P202,P218,P236,P268,P252,P284)</f>
        <v>0</v>
      </c>
      <c r="Q14" s="412"/>
      <c r="R14" s="412">
        <f>SUM(R40,R56,R72,R88,R104,R120,R136,R152,R170,R186,R202,R218,R236,R268,R252,R284)</f>
        <v>0</v>
      </c>
      <c r="S14" s="412"/>
      <c r="T14" s="413">
        <f t="shared" si="0"/>
        <v>0</v>
      </c>
      <c r="U14" s="420" t="s">
        <v>310</v>
      </c>
    </row>
    <row r="15" spans="1:22" s="46" customFormat="1" x14ac:dyDescent="0.2">
      <c r="A15" s="416" t="s">
        <v>338</v>
      </c>
      <c r="B15" s="314">
        <f>SUM(B13:B14)</f>
        <v>0</v>
      </c>
      <c r="C15" s="232"/>
      <c r="D15" s="232">
        <f t="shared" ref="D15:R15" si="4">SUM(D13:D14)</f>
        <v>0</v>
      </c>
      <c r="E15" s="232"/>
      <c r="F15" s="232">
        <f t="shared" si="4"/>
        <v>0</v>
      </c>
      <c r="G15" s="232"/>
      <c r="H15" s="232">
        <f t="shared" si="4"/>
        <v>0</v>
      </c>
      <c r="I15" s="232"/>
      <c r="J15" s="232">
        <f t="shared" si="4"/>
        <v>0</v>
      </c>
      <c r="K15" s="232"/>
      <c r="L15" s="232">
        <f t="shared" si="4"/>
        <v>0</v>
      </c>
      <c r="M15" s="232"/>
      <c r="N15" s="232">
        <f t="shared" si="4"/>
        <v>0</v>
      </c>
      <c r="O15" s="232"/>
      <c r="P15" s="232">
        <f t="shared" si="4"/>
        <v>0</v>
      </c>
      <c r="Q15" s="232"/>
      <c r="R15" s="232">
        <f t="shared" si="4"/>
        <v>0</v>
      </c>
      <c r="S15" s="232"/>
      <c r="T15" s="417">
        <f t="shared" si="0"/>
        <v>0</v>
      </c>
      <c r="U15" s="420" t="s">
        <v>310</v>
      </c>
      <c r="V15" s="4" t="str">
        <f>IF(T15='10. DL PI Budz.kops.'!D23,"Dati pareizi","Kļūda")</f>
        <v>Dati pareizi</v>
      </c>
    </row>
    <row r="16" spans="1:22" ht="15" x14ac:dyDescent="0.25">
      <c r="A16" s="421" t="s">
        <v>313</v>
      </c>
      <c r="B16" s="422">
        <f t="shared" ref="B16:R16" si="5">B12+B15</f>
        <v>0</v>
      </c>
      <c r="C16" s="423"/>
      <c r="D16" s="423">
        <f t="shared" si="5"/>
        <v>0</v>
      </c>
      <c r="E16" s="423"/>
      <c r="F16" s="423">
        <f t="shared" si="5"/>
        <v>0</v>
      </c>
      <c r="G16" s="423"/>
      <c r="H16" s="423">
        <f t="shared" si="5"/>
        <v>0</v>
      </c>
      <c r="I16" s="423"/>
      <c r="J16" s="423">
        <f t="shared" si="5"/>
        <v>0</v>
      </c>
      <c r="K16" s="423"/>
      <c r="L16" s="423">
        <f t="shared" si="5"/>
        <v>0</v>
      </c>
      <c r="M16" s="423"/>
      <c r="N16" s="423">
        <f t="shared" si="5"/>
        <v>0</v>
      </c>
      <c r="O16" s="423"/>
      <c r="P16" s="423">
        <f t="shared" si="5"/>
        <v>0</v>
      </c>
      <c r="Q16" s="423"/>
      <c r="R16" s="423">
        <f t="shared" si="5"/>
        <v>0</v>
      </c>
      <c r="S16" s="423"/>
      <c r="T16" s="424">
        <f t="shared" si="0"/>
        <v>0</v>
      </c>
      <c r="U16" s="420" t="s">
        <v>310</v>
      </c>
    </row>
    <row r="17" spans="1:23" ht="15" x14ac:dyDescent="0.25">
      <c r="A17" s="47"/>
      <c r="B17" s="425"/>
      <c r="C17" s="425"/>
      <c r="F17" s="426"/>
      <c r="G17" s="425"/>
      <c r="H17" s="425"/>
      <c r="I17" s="425"/>
      <c r="J17" s="425"/>
      <c r="K17" s="425"/>
      <c r="L17" s="425"/>
      <c r="M17" s="425"/>
      <c r="N17" s="425"/>
      <c r="O17" s="425"/>
      <c r="P17" s="425"/>
      <c r="Q17" s="425"/>
      <c r="R17" s="425"/>
      <c r="S17" s="425"/>
      <c r="T17" s="425"/>
      <c r="U17" s="425"/>
    </row>
    <row r="18" spans="1:23" ht="15" x14ac:dyDescent="0.25">
      <c r="A18" s="425"/>
      <c r="B18" s="457" t="str">
        <f>IF(B19&gt;T5+T9-T155,"Norādītais pieejamais ES līdzfinansējums nevar būt lielāks par aprēķināto!","")</f>
        <v/>
      </c>
      <c r="C18" s="427"/>
      <c r="D18" s="427"/>
      <c r="E18" s="427"/>
      <c r="F18" s="427"/>
      <c r="G18" s="427"/>
      <c r="H18" s="427"/>
      <c r="I18" s="427"/>
      <c r="J18" s="427"/>
      <c r="K18" s="427"/>
      <c r="L18" s="427"/>
      <c r="M18" s="427"/>
      <c r="N18" s="427"/>
      <c r="O18" s="427"/>
      <c r="P18" s="427"/>
      <c r="Q18" s="427"/>
      <c r="R18" s="427"/>
      <c r="S18" s="427"/>
      <c r="T18" s="427"/>
      <c r="U18" s="425"/>
    </row>
    <row r="19" spans="1:23" ht="15" x14ac:dyDescent="0.25">
      <c r="A19" s="428" t="s">
        <v>339</v>
      </c>
      <c r="B19" s="104"/>
      <c r="C19" s="458"/>
      <c r="D19" s="569" t="s">
        <v>468</v>
      </c>
      <c r="E19" s="566"/>
      <c r="F19" s="566"/>
      <c r="G19" s="566"/>
      <c r="H19" s="566"/>
      <c r="I19" s="566"/>
      <c r="J19" s="566"/>
      <c r="K19" s="566"/>
      <c r="L19" s="566"/>
      <c r="M19" s="566"/>
      <c r="N19" s="566"/>
      <c r="O19" s="566"/>
      <c r="P19" s="566"/>
      <c r="Q19" s="566"/>
      <c r="R19" s="566"/>
      <c r="S19" s="566"/>
      <c r="T19" s="566"/>
      <c r="U19" s="566"/>
      <c r="W19" s="4">
        <f>IF(B19=0,1,IF(B19&gt;'PIV 2.piel.-1'!T5,1,B19/'PIV 2.piel.-1'!T5))</f>
        <v>1</v>
      </c>
    </row>
    <row r="20" spans="1:23" ht="15.75" hidden="1" thickBot="1" x14ac:dyDescent="0.3">
      <c r="A20" s="459" t="s">
        <v>340</v>
      </c>
      <c r="B20" s="48"/>
      <c r="C20" s="458"/>
      <c r="D20" s="567" t="s">
        <v>341</v>
      </c>
      <c r="E20" s="567"/>
      <c r="F20" s="567"/>
      <c r="G20" s="567"/>
      <c r="H20" s="567"/>
      <c r="I20" s="567"/>
      <c r="J20" s="567"/>
      <c r="K20" s="567"/>
      <c r="L20" s="567"/>
      <c r="M20" s="567"/>
      <c r="N20" s="567"/>
      <c r="O20" s="567"/>
      <c r="P20" s="567"/>
      <c r="Q20" s="567"/>
      <c r="R20" s="567"/>
      <c r="S20" s="567"/>
      <c r="T20" s="567"/>
      <c r="U20" s="567"/>
      <c r="W20" s="515">
        <v>0</v>
      </c>
    </row>
    <row r="21" spans="1:23" ht="30" hidden="1" customHeight="1" thickTop="1" thickBot="1" x14ac:dyDescent="0.25">
      <c r="A21" s="432" t="s">
        <v>314</v>
      </c>
      <c r="B21" s="49"/>
      <c r="C21" s="434"/>
      <c r="D21" s="568" t="s">
        <v>315</v>
      </c>
      <c r="E21" s="568"/>
      <c r="F21" s="568"/>
      <c r="G21" s="568"/>
      <c r="H21" s="568"/>
      <c r="I21" s="568"/>
      <c r="J21" s="568"/>
      <c r="K21" s="568"/>
      <c r="L21" s="568"/>
      <c r="M21" s="568"/>
      <c r="N21" s="568"/>
      <c r="O21" s="568"/>
      <c r="P21" s="568"/>
      <c r="Q21" s="568"/>
      <c r="R21" s="568"/>
      <c r="S21" s="568"/>
      <c r="T21" s="568"/>
      <c r="U21" s="568"/>
    </row>
    <row r="22" spans="1:23" ht="12.75" hidden="1" customHeight="1" thickTop="1" x14ac:dyDescent="0.25">
      <c r="A22" s="435"/>
      <c r="B22" s="435"/>
      <c r="C22" s="435"/>
      <c r="D22" s="435"/>
      <c r="E22" s="435"/>
      <c r="F22" s="435"/>
      <c r="G22" s="435"/>
      <c r="H22" s="435"/>
      <c r="I22" s="435"/>
      <c r="J22" s="435"/>
      <c r="K22" s="435"/>
      <c r="L22" s="435"/>
      <c r="M22" s="435"/>
      <c r="N22" s="435"/>
      <c r="O22" s="435"/>
      <c r="P22" s="435"/>
      <c r="Q22" s="435"/>
      <c r="R22" s="435"/>
      <c r="S22" s="435"/>
      <c r="T22" s="435"/>
      <c r="U22" s="435"/>
    </row>
    <row r="23" spans="1:23" ht="12.75" hidden="1" customHeight="1" x14ac:dyDescent="0.25">
      <c r="A23" s="435"/>
      <c r="B23" s="435">
        <f>IF($B$21=0,1,IF($B$21&gt;B29,0,IF($B$21=B29,2,1)))</f>
        <v>1</v>
      </c>
      <c r="C23" s="435"/>
      <c r="D23" s="435">
        <f t="shared" ref="D23" si="6">IF($B$21=0,1,IF($B$21&gt;D29,0,IF($B$21=D29,2,1)))</f>
        <v>1</v>
      </c>
      <c r="E23" s="435"/>
      <c r="F23" s="435">
        <f>IF($B$21=0,1,IF($B$21&gt;F29,0,IF($B$21=F29,2,1)))</f>
        <v>1</v>
      </c>
      <c r="G23" s="435"/>
      <c r="H23" s="435">
        <f t="shared" ref="H23" si="7">IF($B$21=0,1,IF($B$21&gt;H29,0,IF($B$21=H29,2,1)))</f>
        <v>1</v>
      </c>
      <c r="I23" s="435"/>
      <c r="J23" s="435">
        <f t="shared" ref="J23" si="8">IF($B$21=0,1,IF($B$21&gt;J29,0,IF($B$21=J29,2,1)))</f>
        <v>1</v>
      </c>
      <c r="K23" s="435"/>
      <c r="L23" s="435">
        <f t="shared" ref="L23" si="9">IF($B$21=0,1,IF($B$21&gt;L29,0,IF($B$21=L29,2,1)))</f>
        <v>1</v>
      </c>
      <c r="M23" s="435"/>
      <c r="N23" s="435">
        <f t="shared" ref="N23" si="10">IF($B$21=0,1,IF($B$21&gt;N29,0,IF($B$21=N29,2,1)))</f>
        <v>1</v>
      </c>
      <c r="O23" s="435"/>
      <c r="P23" s="435">
        <f t="shared" ref="P23" si="11">IF($B$21=0,1,IF($B$21&gt;P29,0,IF($B$21=P29,2,1)))</f>
        <v>1</v>
      </c>
      <c r="Q23" s="435"/>
      <c r="R23" s="435">
        <f t="shared" ref="R23" si="12">IF($B$21=0,1,IF($B$21&gt;R29,0,IF($B$21=R29,2,1)))</f>
        <v>1</v>
      </c>
      <c r="S23" s="435"/>
      <c r="T23" s="435"/>
      <c r="U23" s="435"/>
    </row>
    <row r="24" spans="1:23" ht="12.75" hidden="1" customHeight="1" x14ac:dyDescent="0.25">
      <c r="A24" s="435"/>
      <c r="B24" s="435"/>
      <c r="C24" s="435"/>
      <c r="D24" s="435"/>
      <c r="E24" s="435"/>
      <c r="F24" s="435"/>
      <c r="G24" s="435"/>
      <c r="H24" s="435"/>
      <c r="I24" s="435"/>
      <c r="J24" s="435"/>
      <c r="K24" s="435"/>
      <c r="L24" s="435"/>
      <c r="M24" s="435"/>
      <c r="N24" s="435"/>
      <c r="O24" s="435"/>
      <c r="P24" s="435"/>
      <c r="Q24" s="435"/>
      <c r="R24" s="435"/>
      <c r="S24" s="435"/>
      <c r="T24" s="435"/>
      <c r="U24" s="435"/>
    </row>
    <row r="25" spans="1:23" ht="12.75" hidden="1" customHeight="1" x14ac:dyDescent="0.25">
      <c r="A25" s="435" t="s">
        <v>342</v>
      </c>
      <c r="B25" s="435">
        <f>SUM('1.1.A. Iesniedzējs'!I25)</f>
        <v>0</v>
      </c>
      <c r="C25" s="435"/>
      <c r="D25" s="435">
        <f>SUM('1.1.A. Iesniedzējs'!K25)</f>
        <v>0</v>
      </c>
      <c r="E25" s="435"/>
      <c r="F25" s="435">
        <f>SUM('1.1.A. Iesniedzējs'!M25)</f>
        <v>0</v>
      </c>
      <c r="G25" s="435"/>
      <c r="H25" s="435">
        <f>SUM('1.1.A. Iesniedzējs'!O25)</f>
        <v>0</v>
      </c>
      <c r="I25" s="435"/>
      <c r="J25" s="435">
        <f>SUM('1.1.A. Iesniedzējs'!Q25)</f>
        <v>0</v>
      </c>
      <c r="K25" s="435"/>
      <c r="L25" s="435">
        <f>SUM('1.1.A. Iesniedzējs'!S25)</f>
        <v>0</v>
      </c>
      <c r="M25" s="435"/>
      <c r="N25" s="435">
        <f>SUM('1.1.A. Iesniedzējs'!U25)</f>
        <v>0</v>
      </c>
      <c r="O25" s="435"/>
      <c r="P25" s="435">
        <f>SUM('1.1.A. Iesniedzējs'!W25)</f>
        <v>0</v>
      </c>
      <c r="Q25" s="435"/>
      <c r="R25" s="435">
        <f>SUM('1.1.A. Iesniedzējs'!Y25)</f>
        <v>0</v>
      </c>
      <c r="S25" s="435"/>
      <c r="T25" s="435"/>
      <c r="U25" s="435"/>
    </row>
    <row r="26" spans="1:23" ht="12.75" customHeight="1" x14ac:dyDescent="0.25">
      <c r="A26" s="435"/>
      <c r="B26" s="435"/>
      <c r="C26" s="435"/>
      <c r="D26" s="435"/>
      <c r="E26" s="435"/>
      <c r="F26" s="435"/>
      <c r="G26" s="435"/>
      <c r="H26" s="435"/>
      <c r="I26" s="435"/>
      <c r="J26" s="435"/>
      <c r="K26" s="435"/>
      <c r="L26" s="435"/>
      <c r="M26" s="435"/>
      <c r="N26" s="435"/>
      <c r="O26" s="435"/>
      <c r="P26" s="435"/>
      <c r="Q26" s="435"/>
      <c r="R26" s="435"/>
      <c r="S26" s="435"/>
      <c r="T26" s="435"/>
      <c r="U26" s="435"/>
    </row>
    <row r="27" spans="1:23" ht="21" x14ac:dyDescent="0.35">
      <c r="A27" s="408" t="s">
        <v>316</v>
      </c>
      <c r="B27" s="425"/>
      <c r="C27" s="425"/>
      <c r="F27" s="425"/>
      <c r="G27" s="425"/>
      <c r="H27" s="425"/>
      <c r="I27" s="425"/>
      <c r="N27" s="425"/>
      <c r="O27" s="425"/>
      <c r="P27" s="425"/>
      <c r="Q27" s="425"/>
      <c r="R27" s="425"/>
      <c r="S27" s="425"/>
      <c r="T27" s="436"/>
      <c r="U27" s="425"/>
    </row>
    <row r="28" spans="1:23" ht="24" customHeight="1" x14ac:dyDescent="0.2">
      <c r="A28" s="437" t="s">
        <v>93</v>
      </c>
      <c r="B28" s="438">
        <f>'Dati par projektu'!$C$4</f>
        <v>0</v>
      </c>
      <c r="C28" s="439"/>
      <c r="D28" s="439"/>
      <c r="E28" s="439"/>
      <c r="F28" s="438">
        <f>'Dati par projektu'!$C$5</f>
        <v>0</v>
      </c>
      <c r="G28" s="439"/>
      <c r="H28" s="440"/>
      <c r="I28" s="440"/>
      <c r="J28" s="440" t="s">
        <v>317</v>
      </c>
      <c r="K28" s="441"/>
      <c r="L28" s="442">
        <f>'1.1.A. Iesniedzējs'!C24</f>
        <v>0.85</v>
      </c>
      <c r="M28" s="440"/>
      <c r="N28" s="443" t="s">
        <v>318</v>
      </c>
      <c r="O28" s="443"/>
      <c r="P28" s="443"/>
      <c r="Q28" s="443"/>
      <c r="R28" s="443"/>
      <c r="S28" s="443"/>
      <c r="T28" s="443"/>
      <c r="U28" s="443"/>
      <c r="W28" s="4">
        <f>IF(F28=Dati!$J$3,1,IF(F28=Dati!$J$4,2,IF(F28=Dati!$J$5,3,0)))</f>
        <v>2</v>
      </c>
    </row>
    <row r="29" spans="1:23" x14ac:dyDescent="0.2">
      <c r="A29" s="409" t="s">
        <v>302</v>
      </c>
      <c r="B29" s="410">
        <f>B$3</f>
        <v>2024</v>
      </c>
      <c r="C29" s="410"/>
      <c r="D29" s="410">
        <f>D$3</f>
        <v>2025</v>
      </c>
      <c r="E29" s="410"/>
      <c r="F29" s="410">
        <f>F$3</f>
        <v>2026</v>
      </c>
      <c r="G29" s="410"/>
      <c r="H29" s="410">
        <f>H$3</f>
        <v>2027</v>
      </c>
      <c r="I29" s="410"/>
      <c r="J29" s="410" t="str">
        <f>J$3</f>
        <v>X</v>
      </c>
      <c r="K29" s="410"/>
      <c r="L29" s="410" t="str">
        <f>L$3</f>
        <v>X</v>
      </c>
      <c r="M29" s="410"/>
      <c r="N29" s="410" t="str">
        <f>N$3</f>
        <v>X</v>
      </c>
      <c r="O29" s="410"/>
      <c r="P29" s="410" t="str">
        <f>P$3</f>
        <v>X</v>
      </c>
      <c r="Q29" s="410"/>
      <c r="R29" s="410" t="str">
        <f>R$3</f>
        <v>X</v>
      </c>
      <c r="S29" s="410"/>
      <c r="T29" s="410"/>
      <c r="U29" s="410"/>
    </row>
    <row r="30" spans="1:23" x14ac:dyDescent="0.2">
      <c r="A30" s="444"/>
      <c r="B30" s="411" t="s">
        <v>303</v>
      </c>
      <c r="C30" s="411"/>
      <c r="D30" s="411" t="s">
        <v>303</v>
      </c>
      <c r="E30" s="411"/>
      <c r="F30" s="411" t="s">
        <v>303</v>
      </c>
      <c r="G30" s="411"/>
      <c r="H30" s="411" t="s">
        <v>303</v>
      </c>
      <c r="I30" s="411"/>
      <c r="J30" s="411" t="s">
        <v>303</v>
      </c>
      <c r="K30" s="411"/>
      <c r="L30" s="411" t="s">
        <v>303</v>
      </c>
      <c r="M30" s="411"/>
      <c r="N30" s="411" t="s">
        <v>303</v>
      </c>
      <c r="O30" s="411"/>
      <c r="P30" s="411" t="s">
        <v>303</v>
      </c>
      <c r="Q30" s="411"/>
      <c r="R30" s="411" t="s">
        <v>303</v>
      </c>
      <c r="S30" s="411"/>
      <c r="T30" s="411" t="s">
        <v>184</v>
      </c>
      <c r="U30" s="411" t="s">
        <v>128</v>
      </c>
    </row>
    <row r="31" spans="1:23" ht="12.75" customHeight="1" x14ac:dyDescent="0.2">
      <c r="A31" s="445" t="str">
        <f>A$5</f>
        <v>Eiropas Reģionālās attīstības fonds</v>
      </c>
      <c r="B31" s="446">
        <f>(B38*$L$28)*$W$19-B35</f>
        <v>0</v>
      </c>
      <c r="C31" s="446"/>
      <c r="D31" s="446">
        <f t="shared" ref="D31:R31" si="13">(D38*$L$28)*$W$19-D35</f>
        <v>0</v>
      </c>
      <c r="E31" s="446"/>
      <c r="F31" s="446">
        <f t="shared" si="13"/>
        <v>0</v>
      </c>
      <c r="G31" s="446"/>
      <c r="H31" s="446">
        <f t="shared" si="13"/>
        <v>0</v>
      </c>
      <c r="I31" s="446"/>
      <c r="J31" s="446">
        <f t="shared" si="13"/>
        <v>0</v>
      </c>
      <c r="K31" s="446"/>
      <c r="L31" s="446">
        <f t="shared" si="13"/>
        <v>0</v>
      </c>
      <c r="M31" s="446"/>
      <c r="N31" s="446">
        <f t="shared" si="13"/>
        <v>0</v>
      </c>
      <c r="O31" s="446"/>
      <c r="P31" s="446">
        <f t="shared" si="13"/>
        <v>0</v>
      </c>
      <c r="Q31" s="446"/>
      <c r="R31" s="446">
        <f t="shared" si="13"/>
        <v>0</v>
      </c>
      <c r="S31" s="446"/>
      <c r="T31" s="413">
        <f t="shared" ref="T31:T42" si="14">SUM(B31:R31)</f>
        <v>0</v>
      </c>
      <c r="U31" s="414" t="e">
        <f>T31/T$38</f>
        <v>#DIV/0!</v>
      </c>
    </row>
    <row r="32" spans="1:23" ht="12.75" hidden="1" customHeight="1" x14ac:dyDescent="0.2">
      <c r="A32" s="415" t="str">
        <f>A$6</f>
        <v>Attiecināmais valsts budžeta finansējums</v>
      </c>
      <c r="B32" s="446">
        <f>IF($W28=2,B38-B31-B35,0)</f>
        <v>0</v>
      </c>
      <c r="C32" s="446"/>
      <c r="D32" s="446">
        <f t="shared" ref="D32:R32" si="15">IF($W28=2,D38-D31-D35,0)</f>
        <v>0</v>
      </c>
      <c r="E32" s="446"/>
      <c r="F32" s="446">
        <f t="shared" si="15"/>
        <v>0</v>
      </c>
      <c r="G32" s="446"/>
      <c r="H32" s="446">
        <f t="shared" si="15"/>
        <v>0</v>
      </c>
      <c r="I32" s="446"/>
      <c r="J32" s="446">
        <f t="shared" si="15"/>
        <v>0</v>
      </c>
      <c r="K32" s="446"/>
      <c r="L32" s="446">
        <f t="shared" si="15"/>
        <v>0</v>
      </c>
      <c r="M32" s="446"/>
      <c r="N32" s="446">
        <f t="shared" si="15"/>
        <v>0</v>
      </c>
      <c r="O32" s="446"/>
      <c r="P32" s="446">
        <f t="shared" si="15"/>
        <v>0</v>
      </c>
      <c r="Q32" s="446"/>
      <c r="R32" s="446">
        <f t="shared" si="15"/>
        <v>0</v>
      </c>
      <c r="S32" s="446"/>
      <c r="T32" s="413">
        <f t="shared" si="14"/>
        <v>0</v>
      </c>
      <c r="U32" s="414" t="e">
        <f t="shared" ref="U32:U38" si="16">T32/T$38</f>
        <v>#DIV/0!</v>
      </c>
    </row>
    <row r="33" spans="1:23" ht="12.75" hidden="1" customHeight="1" x14ac:dyDescent="0.2">
      <c r="A33" s="415" t="str">
        <f>A$7</f>
        <v>Valsts budžeta dotācija pašvaldībām</v>
      </c>
      <c r="B33" s="447">
        <f>IF($W28=1,(B31/0.85*0.15+B31)*0.15*'Dati par projektu'!$C$8,0)</f>
        <v>0</v>
      </c>
      <c r="C33" s="447"/>
      <c r="D33" s="447">
        <f>IF($W28=1,(D31/0.85*0.15+D31)*0.15*'Dati par projektu'!$C$8,0)</f>
        <v>0</v>
      </c>
      <c r="E33" s="447"/>
      <c r="F33" s="447">
        <f>IF($W28=1,(F31/0.85*0.15+F31)*0.15*'Dati par projektu'!$C$8,0)</f>
        <v>0</v>
      </c>
      <c r="G33" s="447"/>
      <c r="H33" s="447">
        <f>IF($W28=1,(H31/0.85*0.15+H31)*0.15*'Dati par projektu'!$C$8,0)</f>
        <v>0</v>
      </c>
      <c r="I33" s="447"/>
      <c r="J33" s="447">
        <f>IF($W28=1,(J31/0.85*0.15+J31)*0.15*'Dati par projektu'!$C$8,0)</f>
        <v>0</v>
      </c>
      <c r="K33" s="447"/>
      <c r="L33" s="447">
        <f>IF($W28=1,(L31/0.85*0.15+L31)*0.15*'Dati par projektu'!$C$8,0)</f>
        <v>0</v>
      </c>
      <c r="M33" s="447"/>
      <c r="N33" s="447">
        <f>IF($W28=1,(N31/0.85*0.15+N31)*0.15*'Dati par projektu'!$C$8,0)</f>
        <v>0</v>
      </c>
      <c r="O33" s="447"/>
      <c r="P33" s="447">
        <f>IF($W28=1,(P31/0.85*0.15+P31)*0.15*'Dati par projektu'!$C$8,0)</f>
        <v>0</v>
      </c>
      <c r="Q33" s="447"/>
      <c r="R33" s="447">
        <f>IF($W28=1,(R31/0.85*0.15+R31)*0.15*'Dati par projektu'!$C$8,0)</f>
        <v>0</v>
      </c>
      <c r="S33" s="447"/>
      <c r="T33" s="413">
        <f t="shared" si="14"/>
        <v>0</v>
      </c>
      <c r="U33" s="414" t="e">
        <f t="shared" si="16"/>
        <v>#DIV/0!</v>
      </c>
    </row>
    <row r="34" spans="1:23" ht="12.75" customHeight="1" x14ac:dyDescent="0.2">
      <c r="A34" s="415" t="str">
        <f>A$8</f>
        <v>Pašvaldības finansējums</v>
      </c>
      <c r="B34" s="447">
        <f>IF($W$28=1,B38-B31-B33-B35,0)</f>
        <v>0</v>
      </c>
      <c r="C34" s="447"/>
      <c r="D34" s="447">
        <f t="shared" ref="D34:R34" si="17">IF($W$28=1,D38-D31-D33-D35,0)</f>
        <v>0</v>
      </c>
      <c r="E34" s="447"/>
      <c r="F34" s="447">
        <f t="shared" si="17"/>
        <v>0</v>
      </c>
      <c r="G34" s="447"/>
      <c r="H34" s="447">
        <f t="shared" si="17"/>
        <v>0</v>
      </c>
      <c r="I34" s="447"/>
      <c r="J34" s="447">
        <f t="shared" si="17"/>
        <v>0</v>
      </c>
      <c r="K34" s="447"/>
      <c r="L34" s="447">
        <f t="shared" si="17"/>
        <v>0</v>
      </c>
      <c r="M34" s="447"/>
      <c r="N34" s="447">
        <f t="shared" si="17"/>
        <v>0</v>
      </c>
      <c r="O34" s="447"/>
      <c r="P34" s="447">
        <f t="shared" si="17"/>
        <v>0</v>
      </c>
      <c r="Q34" s="447"/>
      <c r="R34" s="447">
        <f t="shared" si="17"/>
        <v>0</v>
      </c>
      <c r="S34" s="447"/>
      <c r="T34" s="413">
        <f t="shared" si="14"/>
        <v>0</v>
      </c>
      <c r="U34" s="414" t="e">
        <f t="shared" si="16"/>
        <v>#DIV/0!</v>
      </c>
    </row>
    <row r="35" spans="1:23" s="3" customFormat="1" ht="12.75" hidden="1" customHeight="1" x14ac:dyDescent="0.2">
      <c r="A35" s="415" t="str">
        <f>A$9</f>
        <v>Elastības finansējuma apjoms (attiecināmais valsts budžeta finansējums)</v>
      </c>
      <c r="B35" s="447">
        <f>B38*$L$28*$W$20</f>
        <v>0</v>
      </c>
      <c r="C35" s="447"/>
      <c r="D35" s="447">
        <f t="shared" ref="D35:R35" si="18">D38*$L$28*$W$20</f>
        <v>0</v>
      </c>
      <c r="E35" s="447"/>
      <c r="F35" s="447">
        <f t="shared" si="18"/>
        <v>0</v>
      </c>
      <c r="G35" s="447"/>
      <c r="H35" s="447">
        <f t="shared" si="18"/>
        <v>0</v>
      </c>
      <c r="I35" s="447"/>
      <c r="J35" s="447">
        <f t="shared" si="18"/>
        <v>0</v>
      </c>
      <c r="K35" s="447"/>
      <c r="L35" s="447">
        <f t="shared" si="18"/>
        <v>0</v>
      </c>
      <c r="M35" s="447"/>
      <c r="N35" s="447">
        <f t="shared" si="18"/>
        <v>0</v>
      </c>
      <c r="O35" s="447"/>
      <c r="P35" s="447">
        <f t="shared" si="18"/>
        <v>0</v>
      </c>
      <c r="Q35" s="447"/>
      <c r="R35" s="447">
        <f t="shared" si="18"/>
        <v>0</v>
      </c>
      <c r="S35" s="447"/>
      <c r="T35" s="413">
        <f t="shared" si="14"/>
        <v>0</v>
      </c>
      <c r="U35" s="414" t="e">
        <f t="shared" si="16"/>
        <v>#DIV/0!</v>
      </c>
    </row>
    <row r="36" spans="1:23" ht="12.75" customHeight="1" x14ac:dyDescent="0.2">
      <c r="A36" s="416" t="str">
        <f>A$10</f>
        <v>Publiskās attiecināmās izmaksas</v>
      </c>
      <c r="B36" s="314">
        <f>SUM(B31:B35)</f>
        <v>0</v>
      </c>
      <c r="C36" s="314"/>
      <c r="D36" s="314">
        <f t="shared" ref="D36:R36" si="19">SUM(D31:D35)</f>
        <v>0</v>
      </c>
      <c r="E36" s="314"/>
      <c r="F36" s="314">
        <f t="shared" si="19"/>
        <v>0</v>
      </c>
      <c r="G36" s="314"/>
      <c r="H36" s="314">
        <f t="shared" si="19"/>
        <v>0</v>
      </c>
      <c r="I36" s="314"/>
      <c r="J36" s="314">
        <f t="shared" si="19"/>
        <v>0</v>
      </c>
      <c r="K36" s="314"/>
      <c r="L36" s="314">
        <f t="shared" si="19"/>
        <v>0</v>
      </c>
      <c r="M36" s="314"/>
      <c r="N36" s="314">
        <f t="shared" si="19"/>
        <v>0</v>
      </c>
      <c r="O36" s="314"/>
      <c r="P36" s="314">
        <f t="shared" si="19"/>
        <v>0</v>
      </c>
      <c r="Q36" s="314"/>
      <c r="R36" s="314">
        <f t="shared" si="19"/>
        <v>0</v>
      </c>
      <c r="S36" s="314"/>
      <c r="T36" s="417">
        <f t="shared" si="14"/>
        <v>0</v>
      </c>
      <c r="U36" s="418" t="e">
        <f t="shared" si="16"/>
        <v>#DIV/0!</v>
      </c>
    </row>
    <row r="37" spans="1:23" ht="12.75" customHeight="1" x14ac:dyDescent="0.2">
      <c r="A37" s="415" t="str">
        <f>A$11</f>
        <v>Privātās attiecināmās izmaksas</v>
      </c>
      <c r="B37" s="447">
        <f>IF($W$28=3,B38-B36,0)</f>
        <v>0</v>
      </c>
      <c r="C37" s="447"/>
      <c r="D37" s="447">
        <f t="shared" ref="D37" si="20">IF($W$28=3,D38-D36,0)</f>
        <v>0</v>
      </c>
      <c r="E37" s="447"/>
      <c r="F37" s="447">
        <f t="shared" ref="F37" si="21">IF($W$28=3,F38-F36,0)</f>
        <v>0</v>
      </c>
      <c r="G37" s="447"/>
      <c r="H37" s="447">
        <f t="shared" ref="H37" si="22">IF($W$28=3,H38-H36,0)</f>
        <v>0</v>
      </c>
      <c r="I37" s="447"/>
      <c r="J37" s="447">
        <f t="shared" ref="J37" si="23">IF($W$28=3,J38-J36,0)</f>
        <v>0</v>
      </c>
      <c r="K37" s="447"/>
      <c r="L37" s="447">
        <f t="shared" ref="L37" si="24">IF($W$28=3,L38-L36,0)</f>
        <v>0</v>
      </c>
      <c r="M37" s="447"/>
      <c r="N37" s="447">
        <f t="shared" ref="N37" si="25">IF($W$28=3,N38-N36,0)</f>
        <v>0</v>
      </c>
      <c r="O37" s="447"/>
      <c r="P37" s="447">
        <f t="shared" ref="P37" si="26">IF($W$28=3,P38-P36,0)</f>
        <v>0</v>
      </c>
      <c r="Q37" s="447"/>
      <c r="R37" s="447">
        <f t="shared" ref="R37" si="27">IF($W$28=3,R38-R36,0)</f>
        <v>0</v>
      </c>
      <c r="S37" s="447"/>
      <c r="T37" s="413">
        <f t="shared" si="14"/>
        <v>0</v>
      </c>
      <c r="U37" s="414" t="e">
        <f t="shared" si="16"/>
        <v>#DIV/0!</v>
      </c>
    </row>
    <row r="38" spans="1:23" ht="12.75" customHeight="1" x14ac:dyDescent="0.2">
      <c r="A38" s="416" t="str">
        <f>A$12</f>
        <v>Kopējās attiecināmās izmaksas</v>
      </c>
      <c r="B38" s="314">
        <f>IF(B23=2,'1.1.A. Iesniedzējs'!H24,'1.1.A. Iesniedzējs'!H24*B23)</f>
        <v>0</v>
      </c>
      <c r="C38" s="314"/>
      <c r="D38" s="314">
        <f>IF(D23=2,'1.1.A. Iesniedzējs'!J24+'1.1.A. Iesniedzējs'!H24,'1.1.A. Iesniedzējs'!J24*D23)</f>
        <v>0</v>
      </c>
      <c r="E38" s="314"/>
      <c r="F38" s="314">
        <f>IF(F23=2,'1.1.A. Iesniedzējs'!L24+'1.1.A. Iesniedzējs'!J24+'1.1.A. Iesniedzējs'!H24,'1.1.A. Iesniedzējs'!L24*F23)</f>
        <v>0</v>
      </c>
      <c r="G38" s="314"/>
      <c r="H38" s="314">
        <f>IF(H23=2,'1.1.A. Iesniedzējs'!N24+'1.1.A. Iesniedzējs'!L24+'1.1.A. Iesniedzējs'!J24+'1.1.A. Iesniedzējs'!H24,'1.1.A. Iesniedzējs'!N24*H23)</f>
        <v>0</v>
      </c>
      <c r="I38" s="314"/>
      <c r="J38" s="314">
        <f>IF(J23=2,'1.1.A. Iesniedzējs'!P24,'1.1.A. Iesniedzējs'!P24*J23)</f>
        <v>0</v>
      </c>
      <c r="K38" s="314"/>
      <c r="L38" s="314">
        <f>IF(L23=2,'1.1.A. Iesniedzējs'!R24,'1.1.A. Iesniedzējs'!R24*L23)</f>
        <v>0</v>
      </c>
      <c r="M38" s="314"/>
      <c r="N38" s="314">
        <f>IF(N23=2,'1.1.A. Iesniedzējs'!T24,'1.1.A. Iesniedzējs'!T24*N23)</f>
        <v>0</v>
      </c>
      <c r="O38" s="314"/>
      <c r="P38" s="314">
        <f>IF(P23=2,'1.1.A. Iesniedzējs'!V24,'1.1.A. Iesniedzējs'!V24*P23)</f>
        <v>0</v>
      </c>
      <c r="Q38" s="314"/>
      <c r="R38" s="314">
        <f>IF(R23=2,'1.1.A. Iesniedzējs'!X24,'1.1.A. Iesniedzējs'!X24*R23)</f>
        <v>0</v>
      </c>
      <c r="S38" s="314"/>
      <c r="T38" s="417">
        <f t="shared" si="14"/>
        <v>0</v>
      </c>
      <c r="U38" s="418" t="e">
        <f t="shared" si="16"/>
        <v>#DIV/0!</v>
      </c>
    </row>
    <row r="39" spans="1:23" ht="12.75" customHeight="1" x14ac:dyDescent="0.2">
      <c r="A39" s="415" t="str">
        <f>A$13</f>
        <v>Publiskās ārpusprojekta izmaksas</v>
      </c>
      <c r="B39" s="447">
        <f>IF($W$28=1,'1.1.A. Iesniedzējs'!I24,0)</f>
        <v>0</v>
      </c>
      <c r="C39" s="447"/>
      <c r="D39" s="447">
        <f>IF($W$28=1,'1.1.A. Iesniedzējs'!K24,0)</f>
        <v>0</v>
      </c>
      <c r="E39" s="447"/>
      <c r="F39" s="447">
        <f>IF($W$28=1,'1.1.A. Iesniedzējs'!M24,0)</f>
        <v>0</v>
      </c>
      <c r="G39" s="447"/>
      <c r="H39" s="447">
        <f>IF($W$28=1,'1.1.A. Iesniedzējs'!O24,0)</f>
        <v>0</v>
      </c>
      <c r="I39" s="447"/>
      <c r="J39" s="447">
        <f>IF($W$28=1,'1.1.A. Iesniedzējs'!Q24,0)</f>
        <v>0</v>
      </c>
      <c r="K39" s="447"/>
      <c r="L39" s="447">
        <f>IF($W$28=1,'1.1.A. Iesniedzējs'!S24,0)</f>
        <v>0</v>
      </c>
      <c r="M39" s="447"/>
      <c r="N39" s="447">
        <f>IF($W$28=1,'1.1.A. Iesniedzējs'!U24,0)</f>
        <v>0</v>
      </c>
      <c r="O39" s="447"/>
      <c r="P39" s="447">
        <f>IF($W$28=1,'1.1.A. Iesniedzējs'!W24,0)</f>
        <v>0</v>
      </c>
      <c r="Q39" s="447"/>
      <c r="R39" s="447">
        <f>IF($W$28=1,'1.1.A. Iesniedzējs'!Y24,0)</f>
        <v>0</v>
      </c>
      <c r="S39" s="447"/>
      <c r="T39" s="413">
        <f t="shared" ref="T39" si="28">SUM(B39:R39)</f>
        <v>0</v>
      </c>
      <c r="U39" s="448" t="s">
        <v>310</v>
      </c>
    </row>
    <row r="40" spans="1:23" ht="12.75" customHeight="1" x14ac:dyDescent="0.2">
      <c r="A40" s="415" t="str">
        <f>A$14</f>
        <v>Privātās ārpusprojekta izmaksas</v>
      </c>
      <c r="B40" s="447">
        <f>IF($W$28=3,'1.1.A. Iesniedzējs'!I24,0)</f>
        <v>0</v>
      </c>
      <c r="C40" s="447"/>
      <c r="D40" s="447">
        <f>IF($W$28=3,'1.1.A. Iesniedzējs'!K24,0)</f>
        <v>0</v>
      </c>
      <c r="E40" s="447"/>
      <c r="F40" s="447">
        <f>IF($W$28=3,'1.1.A. Iesniedzējs'!M24,0)</f>
        <v>0</v>
      </c>
      <c r="G40" s="447"/>
      <c r="H40" s="447">
        <f>IF($W$28=3,'1.1.A. Iesniedzējs'!O24,0)</f>
        <v>0</v>
      </c>
      <c r="I40" s="447"/>
      <c r="J40" s="447">
        <f>IF($W$28=3,'1.1.A. Iesniedzējs'!Q24,0)</f>
        <v>0</v>
      </c>
      <c r="K40" s="447"/>
      <c r="L40" s="447">
        <f>IF($W$28=3,'1.1.A. Iesniedzējs'!S24,0)</f>
        <v>0</v>
      </c>
      <c r="M40" s="447"/>
      <c r="N40" s="447">
        <f>IF($W$28=3,'1.1.A. Iesniedzējs'!U24,0)</f>
        <v>0</v>
      </c>
      <c r="O40" s="447"/>
      <c r="P40" s="447">
        <f>IF($W$28=3,'1.1.A. Iesniedzējs'!W24,0)</f>
        <v>0</v>
      </c>
      <c r="Q40" s="447"/>
      <c r="R40" s="447">
        <f>IF($W$28=3,'1.1.A. Iesniedzējs'!Y24,0)</f>
        <v>0</v>
      </c>
      <c r="S40" s="447"/>
      <c r="T40" s="413">
        <f t="shared" si="14"/>
        <v>0</v>
      </c>
      <c r="U40" s="448" t="s">
        <v>310</v>
      </c>
    </row>
    <row r="41" spans="1:23" ht="12.75" customHeight="1" x14ac:dyDescent="0.2">
      <c r="A41" s="416" t="str">
        <f>A$15</f>
        <v>Ārpusprojekta izmaksas kopā</v>
      </c>
      <c r="B41" s="314">
        <f>SUM(B39:B40)</f>
        <v>0</v>
      </c>
      <c r="C41" s="314"/>
      <c r="D41" s="314">
        <f t="shared" ref="D41:R41" si="29">SUM(D39:D40)</f>
        <v>0</v>
      </c>
      <c r="E41" s="314"/>
      <c r="F41" s="314">
        <f t="shared" si="29"/>
        <v>0</v>
      </c>
      <c r="G41" s="314"/>
      <c r="H41" s="314">
        <f t="shared" si="29"/>
        <v>0</v>
      </c>
      <c r="I41" s="314"/>
      <c r="J41" s="314">
        <f t="shared" si="29"/>
        <v>0</v>
      </c>
      <c r="K41" s="314"/>
      <c r="L41" s="314">
        <f t="shared" si="29"/>
        <v>0</v>
      </c>
      <c r="M41" s="314"/>
      <c r="N41" s="314">
        <f t="shared" si="29"/>
        <v>0</v>
      </c>
      <c r="O41" s="314"/>
      <c r="P41" s="314">
        <f t="shared" si="29"/>
        <v>0</v>
      </c>
      <c r="Q41" s="314"/>
      <c r="R41" s="314">
        <f t="shared" si="29"/>
        <v>0</v>
      </c>
      <c r="S41" s="314"/>
      <c r="T41" s="417">
        <f t="shared" si="14"/>
        <v>0</v>
      </c>
      <c r="U41" s="448" t="s">
        <v>310</v>
      </c>
    </row>
    <row r="42" spans="1:23" ht="12.75" customHeight="1" x14ac:dyDescent="0.25">
      <c r="A42" s="421" t="str">
        <f>A$16</f>
        <v>Kopējās izmaksas</v>
      </c>
      <c r="B42" s="422">
        <f>B38+B41</f>
        <v>0</v>
      </c>
      <c r="C42" s="422"/>
      <c r="D42" s="422">
        <f t="shared" ref="D42:R42" si="30">D38+D41</f>
        <v>0</v>
      </c>
      <c r="E42" s="422"/>
      <c r="F42" s="422">
        <f t="shared" si="30"/>
        <v>0</v>
      </c>
      <c r="G42" s="422"/>
      <c r="H42" s="422">
        <f t="shared" si="30"/>
        <v>0</v>
      </c>
      <c r="I42" s="422"/>
      <c r="J42" s="422">
        <f t="shared" si="30"/>
        <v>0</v>
      </c>
      <c r="K42" s="422"/>
      <c r="L42" s="422">
        <f t="shared" si="30"/>
        <v>0</v>
      </c>
      <c r="M42" s="422"/>
      <c r="N42" s="422">
        <f t="shared" si="30"/>
        <v>0</v>
      </c>
      <c r="O42" s="422"/>
      <c r="P42" s="422">
        <f t="shared" si="30"/>
        <v>0</v>
      </c>
      <c r="Q42" s="422"/>
      <c r="R42" s="422">
        <f t="shared" si="30"/>
        <v>0</v>
      </c>
      <c r="S42" s="422"/>
      <c r="T42" s="424">
        <f t="shared" si="14"/>
        <v>0</v>
      </c>
      <c r="U42" s="448" t="s">
        <v>310</v>
      </c>
    </row>
    <row r="43" spans="1:23" ht="12.75" hidden="1" customHeight="1" x14ac:dyDescent="0.25">
      <c r="A43" s="435"/>
      <c r="B43" s="435"/>
      <c r="C43" s="435"/>
      <c r="D43" s="435"/>
      <c r="E43" s="435"/>
      <c r="F43" s="435"/>
      <c r="G43" s="435"/>
      <c r="H43" s="435"/>
      <c r="I43" s="435"/>
      <c r="J43" s="435"/>
      <c r="K43" s="435"/>
      <c r="L43" s="435"/>
      <c r="M43" s="435"/>
      <c r="N43" s="435"/>
      <c r="O43" s="435"/>
      <c r="P43" s="435"/>
      <c r="Q43" s="435"/>
      <c r="R43" s="435"/>
      <c r="S43" s="435"/>
      <c r="T43" s="435"/>
      <c r="U43" s="435"/>
    </row>
    <row r="44" spans="1:23" ht="24" hidden="1" customHeight="1" x14ac:dyDescent="0.2">
      <c r="A44" s="437" t="s">
        <v>93</v>
      </c>
      <c r="B44" s="438">
        <f>'Dati par projektu'!$C$4</f>
        <v>0</v>
      </c>
      <c r="C44" s="439"/>
      <c r="D44" s="439"/>
      <c r="E44" s="439"/>
      <c r="F44" s="438">
        <f>'Dati par projektu'!$C$5</f>
        <v>0</v>
      </c>
      <c r="G44" s="439"/>
      <c r="H44" s="440"/>
      <c r="I44" s="439"/>
      <c r="J44" s="440" t="s">
        <v>317</v>
      </c>
      <c r="K44" s="439"/>
      <c r="L44" s="442">
        <f>'11. DL 4.pielikums'!$E$43</f>
        <v>0</v>
      </c>
      <c r="M44" s="439"/>
      <c r="N44" s="443" t="s">
        <v>319</v>
      </c>
      <c r="O44" s="439"/>
      <c r="P44" s="440"/>
      <c r="Q44" s="439"/>
      <c r="R44" s="440"/>
      <c r="S44" s="439"/>
      <c r="T44" s="440"/>
      <c r="U44" s="440"/>
      <c r="W44" s="4">
        <f>IF(F44=Dati!$J$3,1,IF(F44=Dati!$J$4,2,IF(F44=Dati!$J$5,3,0)))</f>
        <v>2</v>
      </c>
    </row>
    <row r="45" spans="1:23" ht="12.75" hidden="1" customHeight="1" x14ac:dyDescent="0.2">
      <c r="A45" s="409" t="s">
        <v>302</v>
      </c>
      <c r="B45" s="410">
        <f>B$3</f>
        <v>2024</v>
      </c>
      <c r="C45" s="410"/>
      <c r="D45" s="410">
        <f>D$3</f>
        <v>2025</v>
      </c>
      <c r="E45" s="410"/>
      <c r="F45" s="410">
        <f>F$3</f>
        <v>2026</v>
      </c>
      <c r="G45" s="410"/>
      <c r="H45" s="410">
        <f>H$3</f>
        <v>2027</v>
      </c>
      <c r="I45" s="410"/>
      <c r="J45" s="410" t="str">
        <f>J$3</f>
        <v>X</v>
      </c>
      <c r="K45" s="410"/>
      <c r="L45" s="410" t="str">
        <f>L$3</f>
        <v>X</v>
      </c>
      <c r="M45" s="410"/>
      <c r="N45" s="410" t="str">
        <f>N$3</f>
        <v>X</v>
      </c>
      <c r="O45" s="410"/>
      <c r="P45" s="410" t="str">
        <f>P$3</f>
        <v>X</v>
      </c>
      <c r="Q45" s="410"/>
      <c r="R45" s="410" t="str">
        <f>R$3</f>
        <v>X</v>
      </c>
      <c r="S45" s="410"/>
      <c r="T45" s="410"/>
      <c r="U45" s="410"/>
    </row>
    <row r="46" spans="1:23" hidden="1" x14ac:dyDescent="0.2">
      <c r="A46" s="444"/>
      <c r="B46" s="411" t="s">
        <v>303</v>
      </c>
      <c r="C46" s="411"/>
      <c r="D46" s="411" t="s">
        <v>303</v>
      </c>
      <c r="E46" s="411"/>
      <c r="F46" s="411" t="s">
        <v>303</v>
      </c>
      <c r="G46" s="411"/>
      <c r="H46" s="411" t="s">
        <v>303</v>
      </c>
      <c r="I46" s="411"/>
      <c r="J46" s="411" t="s">
        <v>303</v>
      </c>
      <c r="K46" s="411"/>
      <c r="L46" s="411" t="s">
        <v>303</v>
      </c>
      <c r="M46" s="411"/>
      <c r="N46" s="411" t="s">
        <v>303</v>
      </c>
      <c r="O46" s="411"/>
      <c r="P46" s="411" t="s">
        <v>303</v>
      </c>
      <c r="Q46" s="411"/>
      <c r="R46" s="411" t="s">
        <v>303</v>
      </c>
      <c r="S46" s="411"/>
      <c r="T46" s="411" t="s">
        <v>184</v>
      </c>
      <c r="U46" s="411" t="s">
        <v>128</v>
      </c>
    </row>
    <row r="47" spans="1:23" ht="12.75" hidden="1" customHeight="1" x14ac:dyDescent="0.2">
      <c r="A47" s="445" t="str">
        <f>A$5</f>
        <v>Eiropas Reģionālās attīstības fonds</v>
      </c>
      <c r="B47" s="446">
        <f>(B54*$L$44)*$W$19-B51</f>
        <v>0</v>
      </c>
      <c r="C47" s="446"/>
      <c r="D47" s="446">
        <f t="shared" ref="D47:R47" si="31">(D54*$L$44)*$W$19-D51</f>
        <v>0</v>
      </c>
      <c r="E47" s="446"/>
      <c r="F47" s="446">
        <f t="shared" si="31"/>
        <v>0</v>
      </c>
      <c r="G47" s="446"/>
      <c r="H47" s="446">
        <f t="shared" si="31"/>
        <v>0</v>
      </c>
      <c r="I47" s="446"/>
      <c r="J47" s="446">
        <f t="shared" si="31"/>
        <v>0</v>
      </c>
      <c r="K47" s="446"/>
      <c r="L47" s="446">
        <f t="shared" si="31"/>
        <v>0</v>
      </c>
      <c r="M47" s="446"/>
      <c r="N47" s="446">
        <f t="shared" si="31"/>
        <v>0</v>
      </c>
      <c r="O47" s="446"/>
      <c r="P47" s="446">
        <f t="shared" si="31"/>
        <v>0</v>
      </c>
      <c r="Q47" s="446"/>
      <c r="R47" s="446">
        <f t="shared" si="31"/>
        <v>0</v>
      </c>
      <c r="S47" s="446"/>
      <c r="T47" s="413">
        <f t="shared" ref="T47:T57" si="32">SUM(B47:R47)</f>
        <v>0</v>
      </c>
      <c r="U47" s="414" t="e">
        <f>T47/T$54</f>
        <v>#DIV/0!</v>
      </c>
    </row>
    <row r="48" spans="1:23" ht="12.75" hidden="1" customHeight="1" x14ac:dyDescent="0.2">
      <c r="A48" s="415" t="str">
        <f>A$6</f>
        <v>Attiecināmais valsts budžeta finansējums</v>
      </c>
      <c r="B48" s="446">
        <f>IF($W44=2,B54-B47,0)</f>
        <v>0</v>
      </c>
      <c r="C48" s="446"/>
      <c r="D48" s="446">
        <f t="shared" ref="D48:P48" si="33">IF($W44=2,D54-D47,0)</f>
        <v>0</v>
      </c>
      <c r="E48" s="446"/>
      <c r="F48" s="446">
        <f t="shared" si="33"/>
        <v>0</v>
      </c>
      <c r="G48" s="446"/>
      <c r="H48" s="446">
        <f t="shared" si="33"/>
        <v>0</v>
      </c>
      <c r="I48" s="446"/>
      <c r="J48" s="446">
        <f t="shared" si="33"/>
        <v>0</v>
      </c>
      <c r="K48" s="446"/>
      <c r="L48" s="446">
        <f t="shared" si="33"/>
        <v>0</v>
      </c>
      <c r="M48" s="446"/>
      <c r="N48" s="446">
        <f t="shared" si="33"/>
        <v>0</v>
      </c>
      <c r="O48" s="446"/>
      <c r="P48" s="446">
        <f t="shared" si="33"/>
        <v>0</v>
      </c>
      <c r="Q48" s="446"/>
      <c r="R48" s="446">
        <f>IF($W44=2,R54-R47,0)</f>
        <v>0</v>
      </c>
      <c r="S48" s="446"/>
      <c r="T48" s="413">
        <f t="shared" si="32"/>
        <v>0</v>
      </c>
      <c r="U48" s="414" t="e">
        <f t="shared" ref="U48:U54" si="34">T48/T$54</f>
        <v>#DIV/0!</v>
      </c>
    </row>
    <row r="49" spans="1:23" ht="12.75" hidden="1" customHeight="1" x14ac:dyDescent="0.2">
      <c r="A49" s="415" t="str">
        <f>A$7</f>
        <v>Valsts budžeta dotācija pašvaldībām</v>
      </c>
      <c r="B49" s="447">
        <f>IF($W44=1,(B47/0.85*0.15+B47)*0.15*'Dati par projektu'!$C$8,0)</f>
        <v>0</v>
      </c>
      <c r="C49" s="447"/>
      <c r="D49" s="447">
        <f>IF($W44=1,(D47/0.85*0.15+D47)*0.15*'Dati par projektu'!$C$8,0)</f>
        <v>0</v>
      </c>
      <c r="E49" s="447"/>
      <c r="F49" s="447">
        <f>IF($W44=1,(F47/0.85*0.15+F47)*0.15*'Dati par projektu'!$C$8,0)</f>
        <v>0</v>
      </c>
      <c r="G49" s="447"/>
      <c r="H49" s="447">
        <f>IF($W44=1,(H47/0.85*0.15+H47)*0.15*'Dati par projektu'!$C$8,0)</f>
        <v>0</v>
      </c>
      <c r="I49" s="447"/>
      <c r="J49" s="447">
        <f>IF($W44=1,(J47/0.85*0.15+J47)*0.15*'Dati par projektu'!$C$8,0)</f>
        <v>0</v>
      </c>
      <c r="K49" s="447"/>
      <c r="L49" s="447">
        <f>IF($W44=1,(L47/0.85*0.15+L47)*0.15*'Dati par projektu'!$C$8,0)</f>
        <v>0</v>
      </c>
      <c r="M49" s="447"/>
      <c r="N49" s="447">
        <f>IF($W44=1,(N47/0.85*0.15+N47)*0.15*'Dati par projektu'!$C$8,0)</f>
        <v>0</v>
      </c>
      <c r="O49" s="447"/>
      <c r="P49" s="447">
        <f>IF($W44=1,(P47/0.85*0.15+P47)*0.15*'Dati par projektu'!$C$8,0)</f>
        <v>0</v>
      </c>
      <c r="Q49" s="447"/>
      <c r="R49" s="447">
        <f>IF($W44=1,(R47/0.85*0.15+R47)*0.15*'Dati par projektu'!$C$8,0)</f>
        <v>0</v>
      </c>
      <c r="S49" s="447"/>
      <c r="T49" s="413">
        <f t="shared" si="32"/>
        <v>0</v>
      </c>
      <c r="U49" s="414" t="e">
        <f t="shared" si="34"/>
        <v>#DIV/0!</v>
      </c>
    </row>
    <row r="50" spans="1:23" ht="12.75" hidden="1" customHeight="1" x14ac:dyDescent="0.2">
      <c r="A50" s="415" t="str">
        <f>A$8</f>
        <v>Pašvaldības finansējums</v>
      </c>
      <c r="B50" s="447">
        <f>IF($W44=1,B54-B47-B49-B53-B51,0)</f>
        <v>0</v>
      </c>
      <c r="C50" s="447"/>
      <c r="D50" s="447">
        <f t="shared" ref="D50:R50" si="35">IF($W44=1,D54-D47-D49-D53-D51,0)</f>
        <v>0</v>
      </c>
      <c r="E50" s="447"/>
      <c r="F50" s="447">
        <f t="shared" si="35"/>
        <v>0</v>
      </c>
      <c r="G50" s="447"/>
      <c r="H50" s="447">
        <f t="shared" si="35"/>
        <v>0</v>
      </c>
      <c r="I50" s="447"/>
      <c r="J50" s="447">
        <f t="shared" si="35"/>
        <v>0</v>
      </c>
      <c r="K50" s="447"/>
      <c r="L50" s="447">
        <f t="shared" si="35"/>
        <v>0</v>
      </c>
      <c r="M50" s="447"/>
      <c r="N50" s="447">
        <f t="shared" si="35"/>
        <v>0</v>
      </c>
      <c r="O50" s="447"/>
      <c r="P50" s="447">
        <f t="shared" si="35"/>
        <v>0</v>
      </c>
      <c r="Q50" s="447"/>
      <c r="R50" s="447">
        <f t="shared" si="35"/>
        <v>0</v>
      </c>
      <c r="S50" s="447"/>
      <c r="T50" s="413">
        <f t="shared" si="32"/>
        <v>0</v>
      </c>
      <c r="U50" s="414" t="e">
        <f t="shared" si="34"/>
        <v>#DIV/0!</v>
      </c>
    </row>
    <row r="51" spans="1:23" s="3" customFormat="1" ht="12.75" hidden="1" customHeight="1" x14ac:dyDescent="0.2">
      <c r="A51" s="415" t="str">
        <f>A$9</f>
        <v>Elastības finansējuma apjoms (attiecināmais valsts budžeta finansējums)</v>
      </c>
      <c r="B51" s="447">
        <f>B54*$L$44*$W$20</f>
        <v>0</v>
      </c>
      <c r="C51" s="447"/>
      <c r="D51" s="447">
        <f t="shared" ref="D51:R51" si="36">D54*$L$44*$W$20</f>
        <v>0</v>
      </c>
      <c r="E51" s="447"/>
      <c r="F51" s="447">
        <f t="shared" si="36"/>
        <v>0</v>
      </c>
      <c r="G51" s="447"/>
      <c r="H51" s="447">
        <f t="shared" si="36"/>
        <v>0</v>
      </c>
      <c r="I51" s="447"/>
      <c r="J51" s="447">
        <f t="shared" si="36"/>
        <v>0</v>
      </c>
      <c r="K51" s="447"/>
      <c r="L51" s="447">
        <f t="shared" si="36"/>
        <v>0</v>
      </c>
      <c r="M51" s="447"/>
      <c r="N51" s="447">
        <f t="shared" si="36"/>
        <v>0</v>
      </c>
      <c r="O51" s="447"/>
      <c r="P51" s="447">
        <f t="shared" si="36"/>
        <v>0</v>
      </c>
      <c r="Q51" s="447"/>
      <c r="R51" s="447">
        <f t="shared" si="36"/>
        <v>0</v>
      </c>
      <c r="S51" s="447"/>
      <c r="T51" s="413">
        <f t="shared" si="32"/>
        <v>0</v>
      </c>
      <c r="U51" s="414" t="e">
        <f>T51/T$54</f>
        <v>#DIV/0!</v>
      </c>
    </row>
    <row r="52" spans="1:23" ht="12.75" hidden="1" customHeight="1" x14ac:dyDescent="0.2">
      <c r="A52" s="416" t="str">
        <f>A$10</f>
        <v>Publiskās attiecināmās izmaksas</v>
      </c>
      <c r="B52" s="314">
        <f>SUM(B47:B51)</f>
        <v>0</v>
      </c>
      <c r="C52" s="314"/>
      <c r="D52" s="314">
        <f t="shared" ref="D52:R52" si="37">SUM(D47:D51)</f>
        <v>0</v>
      </c>
      <c r="E52" s="314"/>
      <c r="F52" s="314">
        <f t="shared" si="37"/>
        <v>0</v>
      </c>
      <c r="G52" s="314"/>
      <c r="H52" s="314">
        <f t="shared" si="37"/>
        <v>0</v>
      </c>
      <c r="I52" s="314"/>
      <c r="J52" s="314">
        <f t="shared" si="37"/>
        <v>0</v>
      </c>
      <c r="K52" s="314"/>
      <c r="L52" s="314">
        <f t="shared" si="37"/>
        <v>0</v>
      </c>
      <c r="M52" s="314"/>
      <c r="N52" s="314">
        <f t="shared" si="37"/>
        <v>0</v>
      </c>
      <c r="O52" s="314"/>
      <c r="P52" s="314">
        <f t="shared" si="37"/>
        <v>0</v>
      </c>
      <c r="Q52" s="314"/>
      <c r="R52" s="314">
        <f t="shared" si="37"/>
        <v>0</v>
      </c>
      <c r="S52" s="314"/>
      <c r="T52" s="417">
        <f t="shared" si="32"/>
        <v>0</v>
      </c>
      <c r="U52" s="418" t="e">
        <f t="shared" si="34"/>
        <v>#DIV/0!</v>
      </c>
    </row>
    <row r="53" spans="1:23" ht="12.75" hidden="1" customHeight="1" x14ac:dyDescent="0.2">
      <c r="A53" s="415" t="str">
        <f>A$11</f>
        <v>Privātās attiecināmās izmaksas</v>
      </c>
      <c r="B53" s="447">
        <f>B54*'11. DL 4.pielikums'!$G$35-B54*$L$44</f>
        <v>0</v>
      </c>
      <c r="C53" s="447"/>
      <c r="D53" s="447">
        <f>D54*'11. DL 4.pielikums'!$G$35-D54*$L$44</f>
        <v>0</v>
      </c>
      <c r="E53" s="447"/>
      <c r="F53" s="447">
        <f>F54*'11. DL 4.pielikums'!$G$35-F54*$L$44</f>
        <v>0</v>
      </c>
      <c r="G53" s="447"/>
      <c r="H53" s="447">
        <f>H54*'11. DL 4.pielikums'!$G$35-H54*$L$44</f>
        <v>0</v>
      </c>
      <c r="I53" s="447"/>
      <c r="J53" s="447">
        <f>J54*'11. DL 4.pielikums'!$G$35-J54*$L$44</f>
        <v>0</v>
      </c>
      <c r="K53" s="447"/>
      <c r="L53" s="447">
        <f>L54*'11. DL 4.pielikums'!$G$35-L54*$L$44</f>
        <v>0</v>
      </c>
      <c r="M53" s="447"/>
      <c r="N53" s="447">
        <f>N54*'11. DL 4.pielikums'!$G$35-N54*$L$44</f>
        <v>0</v>
      </c>
      <c r="O53" s="447"/>
      <c r="P53" s="447">
        <f>P54*'11. DL 4.pielikums'!$G$35-P54*$L$44</f>
        <v>0</v>
      </c>
      <c r="Q53" s="447"/>
      <c r="R53" s="447">
        <f>R54*'11. DL 4.pielikums'!$G$35-R54*$L$44</f>
        <v>0</v>
      </c>
      <c r="S53" s="447"/>
      <c r="T53" s="413">
        <f t="shared" si="32"/>
        <v>0</v>
      </c>
      <c r="U53" s="414" t="e">
        <f t="shared" si="34"/>
        <v>#DIV/0!</v>
      </c>
    </row>
    <row r="54" spans="1:23" ht="12.75" hidden="1" customHeight="1" x14ac:dyDescent="0.2">
      <c r="A54" s="416" t="str">
        <f>A$12</f>
        <v>Kopējās attiecināmās izmaksas</v>
      </c>
      <c r="B54" s="314">
        <f>IF(B23=2,'1.1.B. Iesniedzējs'!H27,'1.1.B. Iesniedzējs'!H27*B23)</f>
        <v>0</v>
      </c>
      <c r="C54" s="314"/>
      <c r="D54" s="314">
        <f>IF(D23=2,'1.1.B. Iesniedzējs'!J27+'1.1.B. Iesniedzējs'!H27,'1.1.B. Iesniedzējs'!J27*D23)</f>
        <v>0</v>
      </c>
      <c r="E54" s="314"/>
      <c r="F54" s="314">
        <f>IF(F23=2,'1.1.B. Iesniedzējs'!L27+'1.1.B. Iesniedzējs'!J27+'1.1.B. Iesniedzējs'!H27,'1.1.B. Iesniedzējs'!L27*F23)</f>
        <v>0</v>
      </c>
      <c r="G54" s="314"/>
      <c r="H54" s="314">
        <f>IF(H23=2,'1.1.B. Iesniedzējs'!N27+'1.1.B. Iesniedzējs'!L27+'1.1.B. Iesniedzējs'!J27+'1.1.B. Iesniedzējs'!H27,'1.1.B. Iesniedzējs'!N27*H23)</f>
        <v>0</v>
      </c>
      <c r="I54" s="314"/>
      <c r="J54" s="314">
        <f>IF(J23=2,'1.1.B. Iesniedzējs'!P27,'1.1.B. Iesniedzējs'!P27*J23)</f>
        <v>0</v>
      </c>
      <c r="K54" s="314"/>
      <c r="L54" s="314">
        <f>IF(L23=2,'1.1.B. Iesniedzējs'!R27,'1.1.B. Iesniedzējs'!R27*L23)</f>
        <v>0</v>
      </c>
      <c r="M54" s="314"/>
      <c r="N54" s="314">
        <f>IF(N23=2,'1.1.B. Iesniedzējs'!T27,'1.1.B. Iesniedzējs'!T27*N23)</f>
        <v>0</v>
      </c>
      <c r="O54" s="314"/>
      <c r="P54" s="314">
        <f>IF(P23=2,'1.1.B. Iesniedzējs'!V27,'1.1.B. Iesniedzējs'!V27*P23)</f>
        <v>0</v>
      </c>
      <c r="Q54" s="314"/>
      <c r="R54" s="314">
        <f>IF(R23=2,'1.1.B. Iesniedzējs'!X27,'1.1.B. Iesniedzējs'!X27*R23)</f>
        <v>0</v>
      </c>
      <c r="S54" s="314"/>
      <c r="T54" s="417">
        <f>SUM(B54:R54)</f>
        <v>0</v>
      </c>
      <c r="U54" s="418" t="e">
        <f t="shared" si="34"/>
        <v>#DIV/0!</v>
      </c>
    </row>
    <row r="55" spans="1:23" ht="12.75" hidden="1" customHeight="1" x14ac:dyDescent="0.2">
      <c r="A55" s="415" t="str">
        <f>A$13</f>
        <v>Publiskās ārpusprojekta izmaksas</v>
      </c>
      <c r="B55" s="449"/>
      <c r="C55" s="449"/>
      <c r="D55" s="449"/>
      <c r="E55" s="449"/>
      <c r="F55" s="449"/>
      <c r="G55" s="449"/>
      <c r="H55" s="449"/>
      <c r="I55" s="449"/>
      <c r="J55" s="449"/>
      <c r="K55" s="449"/>
      <c r="L55" s="449"/>
      <c r="M55" s="449"/>
      <c r="N55" s="449"/>
      <c r="O55" s="449"/>
      <c r="P55" s="449"/>
      <c r="Q55" s="449"/>
      <c r="R55" s="449"/>
      <c r="S55" s="449"/>
      <c r="T55" s="413">
        <f t="shared" si="32"/>
        <v>0</v>
      </c>
      <c r="U55" s="448" t="s">
        <v>310</v>
      </c>
    </row>
    <row r="56" spans="1:23" ht="12.75" hidden="1" customHeight="1" x14ac:dyDescent="0.2">
      <c r="A56" s="415" t="str">
        <f>A$14</f>
        <v>Privātās ārpusprojekta izmaksas</v>
      </c>
      <c r="B56" s="314">
        <f>IF(B23=2,'1.1.B. Iesniedzējs'!I27,'1.1.B. Iesniedzējs'!I27*B23)</f>
        <v>0</v>
      </c>
      <c r="C56" s="314"/>
      <c r="D56" s="314">
        <f>IF(D23=2,'1.1.B. Iesniedzējs'!K27+'1.1.B. Iesniedzējs'!I27,'1.1.B. Iesniedzējs'!K27*D23)</f>
        <v>0</v>
      </c>
      <c r="E56" s="314"/>
      <c r="F56" s="314">
        <f>IF(F23=2,'1.1.B. Iesniedzējs'!M27+'1.1.B. Iesniedzējs'!K27+'1.1.B. Iesniedzējs'!I27,'1.1.B. Iesniedzējs'!M27*F23)</f>
        <v>0</v>
      </c>
      <c r="G56" s="314"/>
      <c r="H56" s="314">
        <f>IF(H23=2,'1.1.B. Iesniedzējs'!O27+'1.1.B. Iesniedzējs'!M27+'1.1.B. Iesniedzējs'!K27+'1.1.B. Iesniedzējs'!I27,'1.1.B. Iesniedzējs'!O27*H23)</f>
        <v>0</v>
      </c>
      <c r="I56" s="314"/>
      <c r="J56" s="314">
        <f>IF(J23=2,'1.1.B. Iesniedzējs'!Q27,'1.1.B. Iesniedzējs'!Q27*J23)</f>
        <v>0</v>
      </c>
      <c r="K56" s="314"/>
      <c r="L56" s="314">
        <f>IF(L23=2,'1.1.B. Iesniedzējs'!S27,'1.1.B. Iesniedzējs'!S27*L23)</f>
        <v>0</v>
      </c>
      <c r="M56" s="314"/>
      <c r="N56" s="314">
        <f>IF(N23=2,'1.1.B. Iesniedzējs'!U27,'1.1.B. Iesniedzējs'!U27*N23)</f>
        <v>0</v>
      </c>
      <c r="O56" s="314"/>
      <c r="P56" s="314">
        <f>IF(P23=2,'1.1.B. Iesniedzējs'!W27,'1.1.B. Iesniedzējs'!W27*P23)</f>
        <v>0</v>
      </c>
      <c r="Q56" s="314"/>
      <c r="R56" s="314">
        <f>IF(R23=2,'1.1.B. Iesniedzējs'!Y27,'1.1.B. Iesniedzējs'!Y27*R23)</f>
        <v>0</v>
      </c>
      <c r="S56" s="314"/>
      <c r="T56" s="413">
        <f t="shared" si="32"/>
        <v>0</v>
      </c>
      <c r="U56" s="448" t="s">
        <v>310</v>
      </c>
    </row>
    <row r="57" spans="1:23" ht="12.75" hidden="1" customHeight="1" x14ac:dyDescent="0.2">
      <c r="A57" s="416" t="str">
        <f>A$15</f>
        <v>Ārpusprojekta izmaksas kopā</v>
      </c>
      <c r="B57" s="314">
        <f>SUM(B55:B56)</f>
        <v>0</v>
      </c>
      <c r="C57" s="314"/>
      <c r="D57" s="314">
        <f t="shared" ref="D57:R57" si="38">SUM(D55:D56)</f>
        <v>0</v>
      </c>
      <c r="E57" s="314"/>
      <c r="F57" s="314">
        <f t="shared" si="38"/>
        <v>0</v>
      </c>
      <c r="G57" s="314"/>
      <c r="H57" s="314">
        <f t="shared" si="38"/>
        <v>0</v>
      </c>
      <c r="I57" s="314"/>
      <c r="J57" s="314">
        <f t="shared" si="38"/>
        <v>0</v>
      </c>
      <c r="K57" s="314"/>
      <c r="L57" s="314">
        <f t="shared" si="38"/>
        <v>0</v>
      </c>
      <c r="M57" s="314"/>
      <c r="N57" s="314">
        <f t="shared" si="38"/>
        <v>0</v>
      </c>
      <c r="O57" s="314"/>
      <c r="P57" s="314">
        <f t="shared" si="38"/>
        <v>0</v>
      </c>
      <c r="Q57" s="314"/>
      <c r="R57" s="314">
        <f t="shared" si="38"/>
        <v>0</v>
      </c>
      <c r="S57" s="314"/>
      <c r="T57" s="417">
        <f t="shared" si="32"/>
        <v>0</v>
      </c>
      <c r="U57" s="448" t="s">
        <v>310</v>
      </c>
    </row>
    <row r="58" spans="1:23" ht="12.75" hidden="1" customHeight="1" x14ac:dyDescent="0.25">
      <c r="A58" s="421" t="str">
        <f>A$16</f>
        <v>Kopējās izmaksas</v>
      </c>
      <c r="B58" s="422">
        <f>B54+B57</f>
        <v>0</v>
      </c>
      <c r="C58" s="422"/>
      <c r="D58" s="422">
        <f t="shared" ref="D58:R58" si="39">D54+D57</f>
        <v>0</v>
      </c>
      <c r="E58" s="422"/>
      <c r="F58" s="422">
        <f t="shared" si="39"/>
        <v>0</v>
      </c>
      <c r="G58" s="422"/>
      <c r="H58" s="422">
        <f t="shared" si="39"/>
        <v>0</v>
      </c>
      <c r="I58" s="422"/>
      <c r="J58" s="422">
        <f t="shared" si="39"/>
        <v>0</v>
      </c>
      <c r="K58" s="422"/>
      <c r="L58" s="422">
        <f t="shared" si="39"/>
        <v>0</v>
      </c>
      <c r="M58" s="422"/>
      <c r="N58" s="422">
        <f t="shared" si="39"/>
        <v>0</v>
      </c>
      <c r="O58" s="422"/>
      <c r="P58" s="422">
        <f t="shared" si="39"/>
        <v>0</v>
      </c>
      <c r="Q58" s="422"/>
      <c r="R58" s="422">
        <f t="shared" si="39"/>
        <v>0</v>
      </c>
      <c r="S58" s="422"/>
      <c r="T58" s="417">
        <f>SUM(B58:R58)</f>
        <v>0</v>
      </c>
      <c r="U58" s="448" t="s">
        <v>310</v>
      </c>
    </row>
    <row r="59" spans="1:23" ht="12.75" hidden="1" customHeight="1" x14ac:dyDescent="0.25">
      <c r="A59" s="435"/>
      <c r="B59" s="435"/>
      <c r="C59" s="435"/>
      <c r="D59" s="435"/>
      <c r="E59" s="435"/>
      <c r="F59" s="435"/>
      <c r="G59" s="435"/>
      <c r="H59" s="435"/>
      <c r="I59" s="435"/>
      <c r="J59" s="435"/>
      <c r="K59" s="435"/>
      <c r="L59" s="435"/>
      <c r="M59" s="435"/>
      <c r="N59" s="435"/>
      <c r="O59" s="435"/>
      <c r="P59" s="435"/>
      <c r="Q59" s="435"/>
      <c r="R59" s="435"/>
      <c r="S59" s="435"/>
      <c r="T59" s="435"/>
      <c r="U59" s="435"/>
    </row>
    <row r="60" spans="1:23" ht="24" hidden="1" customHeight="1" x14ac:dyDescent="0.2">
      <c r="A60" s="437" t="s">
        <v>93</v>
      </c>
      <c r="B60" s="438">
        <f>'Dati par projektu'!$C$4</f>
        <v>0</v>
      </c>
      <c r="C60" s="439"/>
      <c r="D60" s="439"/>
      <c r="E60" s="439"/>
      <c r="F60" s="438">
        <f>'Dati par projektu'!$C$5</f>
        <v>0</v>
      </c>
      <c r="G60" s="439"/>
      <c r="H60" s="440"/>
      <c r="I60" s="439"/>
      <c r="J60" s="440" t="s">
        <v>317</v>
      </c>
      <c r="K60" s="439"/>
      <c r="L60" s="442">
        <f>'1.1.B. Iesniedzējs'!C14</f>
        <v>1</v>
      </c>
      <c r="M60" s="439"/>
      <c r="N60" s="443" t="s">
        <v>320</v>
      </c>
      <c r="O60" s="439"/>
      <c r="P60" s="440"/>
      <c r="Q60" s="439"/>
      <c r="R60" s="440"/>
      <c r="S60" s="439"/>
      <c r="T60" s="440"/>
      <c r="U60" s="440"/>
      <c r="W60" s="4">
        <f>IF(F60=Dati!$J$3,1,IF(F60=Dati!$J$4,2,IF(F60=Dati!$J$5,3,0)))</f>
        <v>2</v>
      </c>
    </row>
    <row r="61" spans="1:23" hidden="1" x14ac:dyDescent="0.2">
      <c r="A61" s="409" t="s">
        <v>302</v>
      </c>
      <c r="B61" s="410">
        <f>B$3</f>
        <v>2024</v>
      </c>
      <c r="C61" s="410"/>
      <c r="D61" s="410">
        <f>D$3</f>
        <v>2025</v>
      </c>
      <c r="E61" s="410"/>
      <c r="F61" s="410">
        <f>F$3</f>
        <v>2026</v>
      </c>
      <c r="G61" s="410"/>
      <c r="H61" s="410">
        <f>H$3</f>
        <v>2027</v>
      </c>
      <c r="I61" s="410"/>
      <c r="J61" s="410" t="str">
        <f>J$3</f>
        <v>X</v>
      </c>
      <c r="K61" s="410"/>
      <c r="L61" s="410" t="str">
        <f>L$3</f>
        <v>X</v>
      </c>
      <c r="M61" s="410"/>
      <c r="N61" s="410" t="str">
        <f>N$3</f>
        <v>X</v>
      </c>
      <c r="O61" s="410"/>
      <c r="P61" s="410" t="str">
        <f>P$3</f>
        <v>X</v>
      </c>
      <c r="Q61" s="410"/>
      <c r="R61" s="410" t="str">
        <f>R$3</f>
        <v>X</v>
      </c>
      <c r="S61" s="410"/>
      <c r="T61" s="410"/>
      <c r="U61" s="410"/>
    </row>
    <row r="62" spans="1:23" hidden="1" x14ac:dyDescent="0.2">
      <c r="A62" s="444"/>
      <c r="B62" s="411" t="s">
        <v>303</v>
      </c>
      <c r="C62" s="411"/>
      <c r="D62" s="411" t="s">
        <v>303</v>
      </c>
      <c r="E62" s="411"/>
      <c r="F62" s="411" t="s">
        <v>303</v>
      </c>
      <c r="G62" s="411"/>
      <c r="H62" s="411" t="s">
        <v>303</v>
      </c>
      <c r="I62" s="411"/>
      <c r="J62" s="411" t="s">
        <v>303</v>
      </c>
      <c r="K62" s="411"/>
      <c r="L62" s="411" t="s">
        <v>303</v>
      </c>
      <c r="M62" s="411"/>
      <c r="N62" s="411" t="s">
        <v>303</v>
      </c>
      <c r="O62" s="411"/>
      <c r="P62" s="411" t="s">
        <v>303</v>
      </c>
      <c r="Q62" s="411"/>
      <c r="R62" s="411" t="s">
        <v>303</v>
      </c>
      <c r="S62" s="411"/>
      <c r="T62" s="411" t="s">
        <v>184</v>
      </c>
      <c r="U62" s="411" t="s">
        <v>128</v>
      </c>
    </row>
    <row r="63" spans="1:23" ht="12.75" hidden="1" customHeight="1" x14ac:dyDescent="0.2">
      <c r="A63" s="445" t="str">
        <f>A$5</f>
        <v>Eiropas Reģionālās attīstības fonds</v>
      </c>
      <c r="B63" s="446">
        <f>(B70*$L$60)*$W$19-B67</f>
        <v>0</v>
      </c>
      <c r="C63" s="446"/>
      <c r="D63" s="446">
        <f t="shared" ref="D63:P63" si="40">(D70*$L$60)*$W$19-D67</f>
        <v>0</v>
      </c>
      <c r="E63" s="446"/>
      <c r="F63" s="446">
        <f t="shared" si="40"/>
        <v>0</v>
      </c>
      <c r="G63" s="446"/>
      <c r="H63" s="446">
        <f t="shared" si="40"/>
        <v>0</v>
      </c>
      <c r="I63" s="446"/>
      <c r="J63" s="446">
        <f t="shared" si="40"/>
        <v>0</v>
      </c>
      <c r="K63" s="446"/>
      <c r="L63" s="446">
        <f t="shared" si="40"/>
        <v>0</v>
      </c>
      <c r="M63" s="446"/>
      <c r="N63" s="446">
        <f t="shared" si="40"/>
        <v>0</v>
      </c>
      <c r="O63" s="446"/>
      <c r="P63" s="446">
        <f t="shared" si="40"/>
        <v>0</v>
      </c>
      <c r="Q63" s="446"/>
      <c r="R63" s="446">
        <f t="shared" ref="R63" si="41">(R70*$L$60-R67)*$W$19</f>
        <v>0</v>
      </c>
      <c r="S63" s="446"/>
      <c r="T63" s="413">
        <f t="shared" ref="T63:T69" si="42">SUM(B63:R63)</f>
        <v>0</v>
      </c>
      <c r="U63" s="414" t="e">
        <f>T63/$T$70</f>
        <v>#DIV/0!</v>
      </c>
    </row>
    <row r="64" spans="1:23" ht="12.75" hidden="1" customHeight="1" x14ac:dyDescent="0.2">
      <c r="A64" s="415" t="str">
        <f>A$6</f>
        <v>Attiecināmais valsts budžeta finansējums</v>
      </c>
      <c r="B64" s="446"/>
      <c r="C64" s="446"/>
      <c r="D64" s="446"/>
      <c r="E64" s="446"/>
      <c r="F64" s="446"/>
      <c r="G64" s="446"/>
      <c r="H64" s="446"/>
      <c r="I64" s="446"/>
      <c r="J64" s="446"/>
      <c r="K64" s="446"/>
      <c r="L64" s="446"/>
      <c r="M64" s="446"/>
      <c r="N64" s="446"/>
      <c r="O64" s="446"/>
      <c r="P64" s="446"/>
      <c r="Q64" s="446"/>
      <c r="R64" s="446"/>
      <c r="S64" s="446"/>
      <c r="T64" s="413">
        <f t="shared" si="42"/>
        <v>0</v>
      </c>
      <c r="U64" s="414" t="e">
        <f t="shared" ref="U64:U70" si="43">T64/$T$70</f>
        <v>#DIV/0!</v>
      </c>
    </row>
    <row r="65" spans="1:23" ht="12.75" hidden="1" customHeight="1" x14ac:dyDescent="0.2">
      <c r="A65" s="415" t="str">
        <f>A$7</f>
        <v>Valsts budžeta dotācija pašvaldībām</v>
      </c>
      <c r="B65" s="447"/>
      <c r="C65" s="447"/>
      <c r="D65" s="447"/>
      <c r="E65" s="447"/>
      <c r="F65" s="447"/>
      <c r="G65" s="447"/>
      <c r="H65" s="447"/>
      <c r="I65" s="447"/>
      <c r="J65" s="447"/>
      <c r="K65" s="447"/>
      <c r="L65" s="447"/>
      <c r="M65" s="447"/>
      <c r="N65" s="447"/>
      <c r="O65" s="447"/>
      <c r="P65" s="447"/>
      <c r="Q65" s="447"/>
      <c r="R65" s="447"/>
      <c r="S65" s="447"/>
      <c r="T65" s="413">
        <f t="shared" si="42"/>
        <v>0</v>
      </c>
      <c r="U65" s="414" t="e">
        <f t="shared" si="43"/>
        <v>#DIV/0!</v>
      </c>
    </row>
    <row r="66" spans="1:23" ht="12.75" hidden="1" customHeight="1" x14ac:dyDescent="0.2">
      <c r="A66" s="415" t="str">
        <f>A$8</f>
        <v>Pašvaldības finansējums</v>
      </c>
      <c r="B66" s="447"/>
      <c r="C66" s="447"/>
      <c r="D66" s="447"/>
      <c r="E66" s="447"/>
      <c r="F66" s="447"/>
      <c r="G66" s="447"/>
      <c r="H66" s="447"/>
      <c r="I66" s="447"/>
      <c r="J66" s="447"/>
      <c r="K66" s="447"/>
      <c r="L66" s="447"/>
      <c r="M66" s="447"/>
      <c r="N66" s="447"/>
      <c r="O66" s="447"/>
      <c r="P66" s="447"/>
      <c r="Q66" s="447"/>
      <c r="R66" s="447"/>
      <c r="S66" s="447"/>
      <c r="T66" s="413">
        <f t="shared" si="42"/>
        <v>0</v>
      </c>
      <c r="U66" s="414" t="e">
        <f t="shared" si="43"/>
        <v>#DIV/0!</v>
      </c>
    </row>
    <row r="67" spans="1:23" s="3" customFormat="1" ht="12.75" hidden="1" customHeight="1" x14ac:dyDescent="0.2">
      <c r="A67" s="415" t="str">
        <f>A$9</f>
        <v>Elastības finansējuma apjoms (attiecināmais valsts budžeta finansējums)</v>
      </c>
      <c r="B67" s="447">
        <f>B70*$W$20*$L$60</f>
        <v>0</v>
      </c>
      <c r="C67" s="447"/>
      <c r="D67" s="447">
        <f t="shared" ref="D67:R67" si="44">D70*$W$20*$L$60</f>
        <v>0</v>
      </c>
      <c r="E67" s="447"/>
      <c r="F67" s="447">
        <f t="shared" si="44"/>
        <v>0</v>
      </c>
      <c r="G67" s="447"/>
      <c r="H67" s="447">
        <f t="shared" si="44"/>
        <v>0</v>
      </c>
      <c r="I67" s="447"/>
      <c r="J67" s="447">
        <f t="shared" si="44"/>
        <v>0</v>
      </c>
      <c r="K67" s="447"/>
      <c r="L67" s="447">
        <f t="shared" si="44"/>
        <v>0</v>
      </c>
      <c r="M67" s="447"/>
      <c r="N67" s="447">
        <f t="shared" si="44"/>
        <v>0</v>
      </c>
      <c r="O67" s="447"/>
      <c r="P67" s="447">
        <f t="shared" si="44"/>
        <v>0</v>
      </c>
      <c r="Q67" s="447"/>
      <c r="R67" s="447">
        <f t="shared" si="44"/>
        <v>0</v>
      </c>
      <c r="S67" s="447"/>
      <c r="T67" s="413">
        <f t="shared" si="42"/>
        <v>0</v>
      </c>
      <c r="U67" s="414" t="e">
        <f t="shared" si="43"/>
        <v>#DIV/0!</v>
      </c>
    </row>
    <row r="68" spans="1:23" ht="12.75" hidden="1" customHeight="1" x14ac:dyDescent="0.2">
      <c r="A68" s="416" t="str">
        <f>A$10</f>
        <v>Publiskās attiecināmās izmaksas</v>
      </c>
      <c r="B68" s="314">
        <f>SUM(B63:B67)</f>
        <v>0</v>
      </c>
      <c r="C68" s="314"/>
      <c r="D68" s="314">
        <f>SUM(D63:D67)</f>
        <v>0</v>
      </c>
      <c r="E68" s="314"/>
      <c r="F68" s="314">
        <f t="shared" ref="F68:R68" si="45">SUM(F63:F67)</f>
        <v>0</v>
      </c>
      <c r="G68" s="314"/>
      <c r="H68" s="314">
        <f t="shared" si="45"/>
        <v>0</v>
      </c>
      <c r="I68" s="314"/>
      <c r="J68" s="314">
        <f t="shared" si="45"/>
        <v>0</v>
      </c>
      <c r="K68" s="314"/>
      <c r="L68" s="314">
        <f t="shared" si="45"/>
        <v>0</v>
      </c>
      <c r="M68" s="314"/>
      <c r="N68" s="314">
        <f t="shared" si="45"/>
        <v>0</v>
      </c>
      <c r="O68" s="314"/>
      <c r="P68" s="314">
        <f t="shared" si="45"/>
        <v>0</v>
      </c>
      <c r="Q68" s="314"/>
      <c r="R68" s="314">
        <f t="shared" si="45"/>
        <v>0</v>
      </c>
      <c r="S68" s="314"/>
      <c r="T68" s="417">
        <f>SUM(B68:R68)</f>
        <v>0</v>
      </c>
      <c r="U68" s="414" t="e">
        <f t="shared" si="43"/>
        <v>#DIV/0!</v>
      </c>
    </row>
    <row r="69" spans="1:23" ht="12.75" hidden="1" customHeight="1" x14ac:dyDescent="0.2">
      <c r="A69" s="415" t="str">
        <f>A$11</f>
        <v>Privātās attiecināmās izmaksas</v>
      </c>
      <c r="B69" s="447">
        <f>B70-B68</f>
        <v>0</v>
      </c>
      <c r="C69" s="447"/>
      <c r="D69" s="447">
        <f t="shared" ref="D69:R69" si="46">D70-D68</f>
        <v>0</v>
      </c>
      <c r="E69" s="447"/>
      <c r="F69" s="447">
        <f t="shared" si="46"/>
        <v>0</v>
      </c>
      <c r="G69" s="447"/>
      <c r="H69" s="447">
        <f t="shared" si="46"/>
        <v>0</v>
      </c>
      <c r="I69" s="447"/>
      <c r="J69" s="447">
        <f t="shared" si="46"/>
        <v>0</v>
      </c>
      <c r="K69" s="447"/>
      <c r="L69" s="447">
        <f t="shared" si="46"/>
        <v>0</v>
      </c>
      <c r="M69" s="447"/>
      <c r="N69" s="447">
        <f t="shared" si="46"/>
        <v>0</v>
      </c>
      <c r="O69" s="447"/>
      <c r="P69" s="447">
        <f t="shared" si="46"/>
        <v>0</v>
      </c>
      <c r="Q69" s="447"/>
      <c r="R69" s="447">
        <f t="shared" si="46"/>
        <v>0</v>
      </c>
      <c r="S69" s="447"/>
      <c r="T69" s="413">
        <f t="shared" si="42"/>
        <v>0</v>
      </c>
      <c r="U69" s="414" t="e">
        <f t="shared" si="43"/>
        <v>#DIV/0!</v>
      </c>
    </row>
    <row r="70" spans="1:23" ht="12.75" hidden="1" customHeight="1" x14ac:dyDescent="0.2">
      <c r="A70" s="416" t="str">
        <f>A$12</f>
        <v>Kopējās attiecināmās izmaksas</v>
      </c>
      <c r="B70" s="314">
        <f>IF(B$23=2,'1.1.B. Iesniedzējs'!H28,'1.1.B. Iesniedzējs'!H28*B$23)</f>
        <v>0</v>
      </c>
      <c r="C70" s="314"/>
      <c r="D70" s="314">
        <f>IF(D$23=2,'1.1.B. Iesniedzējs'!J28+'1.1.B. Iesniedzējs'!H28,'1.1.B. Iesniedzējs'!J28*D$23)</f>
        <v>0</v>
      </c>
      <c r="E70" s="314"/>
      <c r="F70" s="314">
        <f>IF(F$23=2,'1.1.B. Iesniedzējs'!L28+'1.1.B. Iesniedzējs'!J28+'1.1.B. Iesniedzējs'!H28,'1.1.B. Iesniedzējs'!L28*F$23)</f>
        <v>0</v>
      </c>
      <c r="G70" s="314"/>
      <c r="H70" s="314">
        <f>IF(H$23=2,'1.1.B. Iesniedzējs'!N28+'1.1.B. Iesniedzējs'!L28+'1.1.B. Iesniedzējs'!J28+'1.1.B. Iesniedzējs'!H28,'1.1.B. Iesniedzējs'!N28*H$23)</f>
        <v>0</v>
      </c>
      <c r="I70" s="314"/>
      <c r="J70" s="314">
        <f>IF(J$23=2,'1.1.B. Iesniedzējs'!P28,'1.1.B. Iesniedzējs'!P28*J$23)</f>
        <v>0</v>
      </c>
      <c r="K70" s="314"/>
      <c r="L70" s="314">
        <f>IF(L$23=2,'1.1.B. Iesniedzējs'!R28,'1.1.B. Iesniedzējs'!R28*L$23)</f>
        <v>0</v>
      </c>
      <c r="M70" s="314"/>
      <c r="N70" s="314">
        <f>IF(N$23=2,'1.1.B. Iesniedzējs'!T28,'1.1.B. Iesniedzējs'!T28*N$23)</f>
        <v>0</v>
      </c>
      <c r="O70" s="314"/>
      <c r="P70" s="314">
        <f>IF(P$23=2,'1.1.B. Iesniedzējs'!V28,'1.1.B. Iesniedzējs'!V28*P$23)</f>
        <v>0</v>
      </c>
      <c r="Q70" s="314"/>
      <c r="R70" s="314">
        <f>IF(R$23=2,'1.1.B. Iesniedzējs'!X28,'1.1.B. Iesniedzējs'!X28*R$23)</f>
        <v>0</v>
      </c>
      <c r="S70" s="314"/>
      <c r="T70" s="417">
        <f>SUM(B70:R70)</f>
        <v>0</v>
      </c>
      <c r="U70" s="414" t="e">
        <f t="shared" si="43"/>
        <v>#DIV/0!</v>
      </c>
    </row>
    <row r="71" spans="1:23" ht="12.75" hidden="1" customHeight="1" x14ac:dyDescent="0.2">
      <c r="A71" s="415" t="str">
        <f>A$13</f>
        <v>Publiskās ārpusprojekta izmaksas</v>
      </c>
      <c r="B71" s="449"/>
      <c r="C71" s="449"/>
      <c r="D71" s="449"/>
      <c r="E71" s="449"/>
      <c r="F71" s="449"/>
      <c r="G71" s="449"/>
      <c r="H71" s="449"/>
      <c r="I71" s="449"/>
      <c r="J71" s="449"/>
      <c r="K71" s="449"/>
      <c r="L71" s="449"/>
      <c r="M71" s="449"/>
      <c r="N71" s="449"/>
      <c r="O71" s="449"/>
      <c r="P71" s="449"/>
      <c r="Q71" s="449"/>
      <c r="R71" s="449"/>
      <c r="S71" s="449"/>
      <c r="T71" s="413">
        <f t="shared" ref="T71:T73" si="47">SUM(B71:R71)</f>
        <v>0</v>
      </c>
      <c r="U71" s="448" t="s">
        <v>310</v>
      </c>
    </row>
    <row r="72" spans="1:23" ht="12.75" hidden="1" customHeight="1" x14ac:dyDescent="0.2">
      <c r="A72" s="415" t="str">
        <f>A$14</f>
        <v>Privātās ārpusprojekta izmaksas</v>
      </c>
      <c r="B72" s="446">
        <f>IF(B$23=2,'1.1.B. Iesniedzējs'!I28,'1.1.B. Iesniedzējs'!I28*B$23)</f>
        <v>0</v>
      </c>
      <c r="C72" s="446"/>
      <c r="D72" s="446">
        <f>IF(D$23=2,'1.1.B. Iesniedzējs'!K28+'1.1.B. Iesniedzējs'!I28,'1.1.B. Iesniedzējs'!K28*D$23)</f>
        <v>0</v>
      </c>
      <c r="E72" s="446"/>
      <c r="F72" s="446">
        <f>IF(F$23=2,'1.1.B. Iesniedzējs'!M28+'1.1.B. Iesniedzējs'!K28+'1.1.B. Iesniedzējs'!I28,'1.1.B. Iesniedzējs'!M28*F$23)</f>
        <v>0</v>
      </c>
      <c r="G72" s="446"/>
      <c r="H72" s="446">
        <f>IF(H$23=2,'1.1.B. Iesniedzējs'!O28+'1.1.B. Iesniedzējs'!M28+'1.1.B. Iesniedzējs'!K28+'1.1.B. Iesniedzējs'!I28,'1.1.B. Iesniedzējs'!O28*H$23)</f>
        <v>0</v>
      </c>
      <c r="I72" s="446"/>
      <c r="J72" s="446">
        <f>IF(J$23=2,'1.1.B. Iesniedzējs'!Q28,'1.1.B. Iesniedzējs'!Q28*J$23)</f>
        <v>0</v>
      </c>
      <c r="K72" s="446"/>
      <c r="L72" s="446">
        <f>IF(L$23=2,'1.1.B. Iesniedzējs'!S28,'1.1.B. Iesniedzējs'!S28*L$23)</f>
        <v>0</v>
      </c>
      <c r="M72" s="446"/>
      <c r="N72" s="446">
        <f>IF(N$23=2,'1.1.B. Iesniedzējs'!U28,'1.1.B. Iesniedzējs'!U28*N$23)</f>
        <v>0</v>
      </c>
      <c r="O72" s="446"/>
      <c r="P72" s="446">
        <f>IF(P$23=2,'1.1.B. Iesniedzējs'!W28,'1.1.B. Iesniedzējs'!W28*P$23)</f>
        <v>0</v>
      </c>
      <c r="Q72" s="446"/>
      <c r="R72" s="446">
        <f>IF(R$23=2,'1.1.B. Iesniedzējs'!Y28,'1.1.B. Iesniedzējs'!Y28*R$23)</f>
        <v>0</v>
      </c>
      <c r="S72" s="447"/>
      <c r="T72" s="413">
        <f t="shared" si="47"/>
        <v>0</v>
      </c>
      <c r="U72" s="448" t="s">
        <v>310</v>
      </c>
    </row>
    <row r="73" spans="1:23" ht="12.75" hidden="1" customHeight="1" x14ac:dyDescent="0.2">
      <c r="A73" s="416" t="str">
        <f>A$15</f>
        <v>Ārpusprojekta izmaksas kopā</v>
      </c>
      <c r="B73" s="314">
        <f>SUM(B71:B72)</f>
        <v>0</v>
      </c>
      <c r="C73" s="314"/>
      <c r="D73" s="314">
        <f t="shared" ref="D73:R73" si="48">SUM(D71:D72)</f>
        <v>0</v>
      </c>
      <c r="E73" s="314"/>
      <c r="F73" s="314">
        <f t="shared" si="48"/>
        <v>0</v>
      </c>
      <c r="G73" s="314"/>
      <c r="H73" s="314">
        <f t="shared" si="48"/>
        <v>0</v>
      </c>
      <c r="I73" s="314"/>
      <c r="J73" s="314">
        <f t="shared" si="48"/>
        <v>0</v>
      </c>
      <c r="K73" s="314"/>
      <c r="L73" s="314">
        <f t="shared" si="48"/>
        <v>0</v>
      </c>
      <c r="M73" s="314"/>
      <c r="N73" s="314">
        <f t="shared" si="48"/>
        <v>0</v>
      </c>
      <c r="O73" s="314"/>
      <c r="P73" s="314">
        <f t="shared" si="48"/>
        <v>0</v>
      </c>
      <c r="Q73" s="314"/>
      <c r="R73" s="314">
        <f t="shared" si="48"/>
        <v>0</v>
      </c>
      <c r="S73" s="314"/>
      <c r="T73" s="417">
        <f t="shared" si="47"/>
        <v>0</v>
      </c>
      <c r="U73" s="448" t="s">
        <v>310</v>
      </c>
    </row>
    <row r="74" spans="1:23" ht="12.75" hidden="1" customHeight="1" x14ac:dyDescent="0.25">
      <c r="A74" s="421" t="str">
        <f>A$16</f>
        <v>Kopējās izmaksas</v>
      </c>
      <c r="B74" s="422">
        <f>B70+B73</f>
        <v>0</v>
      </c>
      <c r="C74" s="422"/>
      <c r="D74" s="422">
        <f t="shared" ref="D74:R74" si="49">D70+D73</f>
        <v>0</v>
      </c>
      <c r="E74" s="422"/>
      <c r="F74" s="422">
        <f t="shared" si="49"/>
        <v>0</v>
      </c>
      <c r="G74" s="422"/>
      <c r="H74" s="422">
        <f t="shared" si="49"/>
        <v>0</v>
      </c>
      <c r="I74" s="422"/>
      <c r="J74" s="422">
        <f t="shared" si="49"/>
        <v>0</v>
      </c>
      <c r="K74" s="422"/>
      <c r="L74" s="422">
        <f t="shared" si="49"/>
        <v>0</v>
      </c>
      <c r="M74" s="422"/>
      <c r="N74" s="422">
        <f t="shared" si="49"/>
        <v>0</v>
      </c>
      <c r="O74" s="422"/>
      <c r="P74" s="422">
        <f t="shared" si="49"/>
        <v>0</v>
      </c>
      <c r="Q74" s="422"/>
      <c r="R74" s="422">
        <f t="shared" si="49"/>
        <v>0</v>
      </c>
      <c r="S74" s="422"/>
      <c r="T74" s="417">
        <f>SUM(B74:R74)</f>
        <v>0</v>
      </c>
      <c r="U74" s="448" t="s">
        <v>310</v>
      </c>
    </row>
    <row r="75" spans="1:23" ht="12.75" hidden="1" customHeight="1" x14ac:dyDescent="0.25">
      <c r="A75" s="435"/>
      <c r="B75" s="435"/>
      <c r="C75" s="435"/>
      <c r="D75" s="435"/>
      <c r="E75" s="435"/>
      <c r="F75" s="435"/>
      <c r="G75" s="435"/>
      <c r="H75" s="435"/>
      <c r="I75" s="435"/>
      <c r="J75" s="435"/>
      <c r="K75" s="435"/>
      <c r="L75" s="435"/>
      <c r="M75" s="435"/>
      <c r="N75" s="435"/>
      <c r="O75" s="435"/>
      <c r="P75" s="435"/>
      <c r="Q75" s="435"/>
      <c r="R75" s="435"/>
      <c r="S75" s="435"/>
      <c r="T75" s="435"/>
      <c r="U75" s="435"/>
    </row>
    <row r="76" spans="1:23" ht="24" hidden="1" customHeight="1" x14ac:dyDescent="0.2">
      <c r="A76" s="437" t="s">
        <v>93</v>
      </c>
      <c r="B76" s="438">
        <f>'Dati par projektu'!$C$4</f>
        <v>0</v>
      </c>
      <c r="C76" s="439"/>
      <c r="D76" s="439"/>
      <c r="E76" s="439"/>
      <c r="F76" s="438">
        <f>'Dati par projektu'!$C$5</f>
        <v>0</v>
      </c>
      <c r="G76" s="439"/>
      <c r="H76" s="440"/>
      <c r="I76" s="439"/>
      <c r="J76" s="440" t="s">
        <v>317</v>
      </c>
      <c r="K76" s="439"/>
      <c r="L76" s="442">
        <f>'1.1.C. Iesniedzējs'!C24</f>
        <v>0.85</v>
      </c>
      <c r="M76" s="439"/>
      <c r="N76" s="443" t="s">
        <v>321</v>
      </c>
      <c r="O76" s="439"/>
      <c r="P76" s="440"/>
      <c r="Q76" s="439"/>
      <c r="R76" s="440"/>
      <c r="S76" s="439"/>
      <c r="T76" s="440"/>
      <c r="U76" s="440"/>
      <c r="W76" s="4">
        <f>IF(F76=Dati!$J$3,1,IF(F76=Dati!$J$4,2,IF(F76=Dati!$J$5,3,0)))</f>
        <v>2</v>
      </c>
    </row>
    <row r="77" spans="1:23" hidden="1" x14ac:dyDescent="0.2">
      <c r="A77" s="409" t="s">
        <v>302</v>
      </c>
      <c r="B77" s="410">
        <f>B$3</f>
        <v>2024</v>
      </c>
      <c r="C77" s="410"/>
      <c r="D77" s="410">
        <f>D$3</f>
        <v>2025</v>
      </c>
      <c r="E77" s="410"/>
      <c r="F77" s="410">
        <f>F$3</f>
        <v>2026</v>
      </c>
      <c r="G77" s="410"/>
      <c r="H77" s="410">
        <f>H$3</f>
        <v>2027</v>
      </c>
      <c r="I77" s="410"/>
      <c r="J77" s="410" t="str">
        <f>J$3</f>
        <v>X</v>
      </c>
      <c r="K77" s="410"/>
      <c r="L77" s="410" t="str">
        <f>L$3</f>
        <v>X</v>
      </c>
      <c r="M77" s="410"/>
      <c r="N77" s="410" t="str">
        <f>N$3</f>
        <v>X</v>
      </c>
      <c r="O77" s="410"/>
      <c r="P77" s="410" t="str">
        <f>P$3</f>
        <v>X</v>
      </c>
      <c r="Q77" s="410"/>
      <c r="R77" s="410" t="str">
        <f>R$3</f>
        <v>X</v>
      </c>
      <c r="S77" s="410"/>
      <c r="T77" s="410"/>
      <c r="U77" s="410"/>
    </row>
    <row r="78" spans="1:23" hidden="1" x14ac:dyDescent="0.2">
      <c r="A78" s="444"/>
      <c r="B78" s="411" t="s">
        <v>303</v>
      </c>
      <c r="C78" s="411"/>
      <c r="D78" s="411" t="s">
        <v>303</v>
      </c>
      <c r="E78" s="411"/>
      <c r="F78" s="411" t="s">
        <v>303</v>
      </c>
      <c r="G78" s="411"/>
      <c r="H78" s="411" t="s">
        <v>303</v>
      </c>
      <c r="I78" s="411"/>
      <c r="J78" s="411" t="s">
        <v>303</v>
      </c>
      <c r="K78" s="411"/>
      <c r="L78" s="411" t="s">
        <v>303</v>
      </c>
      <c r="M78" s="411"/>
      <c r="N78" s="411" t="s">
        <v>303</v>
      </c>
      <c r="O78" s="411"/>
      <c r="P78" s="411" t="s">
        <v>303</v>
      </c>
      <c r="Q78" s="411"/>
      <c r="R78" s="411" t="s">
        <v>303</v>
      </c>
      <c r="S78" s="411"/>
      <c r="T78" s="411" t="s">
        <v>184</v>
      </c>
      <c r="U78" s="411" t="s">
        <v>128</v>
      </c>
    </row>
    <row r="79" spans="1:23" ht="12.75" hidden="1" customHeight="1" x14ac:dyDescent="0.2">
      <c r="A79" s="445" t="str">
        <f>A$5</f>
        <v>Eiropas Reģionālās attīstības fonds</v>
      </c>
      <c r="B79" s="446">
        <f>(B86*$L$76)*$W$19-B83</f>
        <v>0</v>
      </c>
      <c r="C79" s="446"/>
      <c r="D79" s="446">
        <f t="shared" ref="D79:P79" si="50">(D86*$L$76)*$W$19-D83</f>
        <v>0</v>
      </c>
      <c r="E79" s="446"/>
      <c r="F79" s="446">
        <f t="shared" si="50"/>
        <v>0</v>
      </c>
      <c r="G79" s="446"/>
      <c r="H79" s="446">
        <f t="shared" si="50"/>
        <v>0</v>
      </c>
      <c r="I79" s="446"/>
      <c r="J79" s="446">
        <f t="shared" si="50"/>
        <v>0</v>
      </c>
      <c r="K79" s="446"/>
      <c r="L79" s="446">
        <f t="shared" si="50"/>
        <v>0</v>
      </c>
      <c r="M79" s="446"/>
      <c r="N79" s="446">
        <f t="shared" si="50"/>
        <v>0</v>
      </c>
      <c r="O79" s="446"/>
      <c r="P79" s="446">
        <f t="shared" si="50"/>
        <v>0</v>
      </c>
      <c r="Q79" s="446"/>
      <c r="R79" s="446">
        <f t="shared" ref="R79" si="51">(R86*$L$76-R83)*$W$19</f>
        <v>0</v>
      </c>
      <c r="S79" s="446"/>
      <c r="T79" s="413">
        <f t="shared" ref="T79:T85" si="52">SUM(B79:R79)</f>
        <v>0</v>
      </c>
      <c r="U79" s="414" t="e">
        <f>T79/$T$86</f>
        <v>#DIV/0!</v>
      </c>
    </row>
    <row r="80" spans="1:23" ht="12.75" hidden="1" customHeight="1" x14ac:dyDescent="0.2">
      <c r="A80" s="415" t="str">
        <f>A$6</f>
        <v>Attiecināmais valsts budžeta finansējums</v>
      </c>
      <c r="B80" s="446">
        <f>IF($W76=2,B86-B79,0)</f>
        <v>0</v>
      </c>
      <c r="C80" s="446"/>
      <c r="D80" s="446">
        <f t="shared" ref="D80:R80" si="53">IF($W76=2,D86-D79,0)</f>
        <v>0</v>
      </c>
      <c r="E80" s="446"/>
      <c r="F80" s="446">
        <f t="shared" si="53"/>
        <v>0</v>
      </c>
      <c r="G80" s="446"/>
      <c r="H80" s="446">
        <f t="shared" si="53"/>
        <v>0</v>
      </c>
      <c r="I80" s="446"/>
      <c r="J80" s="446">
        <f t="shared" si="53"/>
        <v>0</v>
      </c>
      <c r="K80" s="446"/>
      <c r="L80" s="446">
        <f t="shared" si="53"/>
        <v>0</v>
      </c>
      <c r="M80" s="446"/>
      <c r="N80" s="446">
        <f t="shared" si="53"/>
        <v>0</v>
      </c>
      <c r="O80" s="446"/>
      <c r="P80" s="446">
        <f t="shared" si="53"/>
        <v>0</v>
      </c>
      <c r="Q80" s="446"/>
      <c r="R80" s="446">
        <f t="shared" si="53"/>
        <v>0</v>
      </c>
      <c r="S80" s="446"/>
      <c r="T80" s="413">
        <f t="shared" si="52"/>
        <v>0</v>
      </c>
      <c r="U80" s="414" t="e">
        <f t="shared" ref="U80:U86" si="54">T80/$T$86</f>
        <v>#DIV/0!</v>
      </c>
    </row>
    <row r="81" spans="1:23" ht="12.75" hidden="1" customHeight="1" x14ac:dyDescent="0.2">
      <c r="A81" s="415" t="str">
        <f>A$7</f>
        <v>Valsts budžeta dotācija pašvaldībām</v>
      </c>
      <c r="B81" s="447">
        <f>IF($W76=1,(B79/0.85*0.15+B79)*0.15*'Dati par projektu'!$C$8,0)</f>
        <v>0</v>
      </c>
      <c r="C81" s="447"/>
      <c r="D81" s="447">
        <f>IF($W76=1,(D79/0.85*0.15+D79)*0.15*'Dati par projektu'!$C$8,0)</f>
        <v>0</v>
      </c>
      <c r="E81" s="447"/>
      <c r="F81" s="447">
        <f>IF($W76=1,(F79/0.85*0.15+F79)*0.15*'Dati par projektu'!$C$8,0)</f>
        <v>0</v>
      </c>
      <c r="G81" s="447"/>
      <c r="H81" s="447">
        <f>IF($W76=1,(H79/0.85*0.15+H79)*0.15*'Dati par projektu'!$C$8,0)</f>
        <v>0</v>
      </c>
      <c r="I81" s="447"/>
      <c r="J81" s="447">
        <f>IF($W76=1,(J79/0.85*0.15+J79)*0.15*'Dati par projektu'!$C$8,0)</f>
        <v>0</v>
      </c>
      <c r="K81" s="447"/>
      <c r="L81" s="447">
        <f>IF($W76=1,(L79/0.85*0.15+L79)*0.15*'Dati par projektu'!$C$8,0)</f>
        <v>0</v>
      </c>
      <c r="M81" s="447"/>
      <c r="N81" s="447">
        <f>IF($W76=1,(N79/0.85*0.15+N79)*0.15*'Dati par projektu'!$C$8,0)</f>
        <v>0</v>
      </c>
      <c r="O81" s="447"/>
      <c r="P81" s="447">
        <f>IF($W76=1,(P79/0.85*0.15+P79)*0.15*'Dati par projektu'!$C$8,0)</f>
        <v>0</v>
      </c>
      <c r="Q81" s="447"/>
      <c r="R81" s="447">
        <f>IF($W76=1,(R79/0.85*0.15+R79)*0.15*'Dati par projektu'!$C$8,0)</f>
        <v>0</v>
      </c>
      <c r="S81" s="447"/>
      <c r="T81" s="413">
        <f t="shared" si="52"/>
        <v>0</v>
      </c>
      <c r="U81" s="414" t="e">
        <f t="shared" si="54"/>
        <v>#DIV/0!</v>
      </c>
    </row>
    <row r="82" spans="1:23" ht="12.75" hidden="1" customHeight="1" x14ac:dyDescent="0.2">
      <c r="A82" s="415" t="str">
        <f>A$8</f>
        <v>Pašvaldības finansējums</v>
      </c>
      <c r="B82" s="447">
        <f>IF($W76=1,B86-B79-B81-B85-B83,0)</f>
        <v>0</v>
      </c>
      <c r="C82" s="447"/>
      <c r="D82" s="447">
        <f t="shared" ref="D82:R82" si="55">IF($W76=1,D86-D79-D81-D85-D83,0)</f>
        <v>0</v>
      </c>
      <c r="E82" s="447"/>
      <c r="F82" s="447">
        <f t="shared" si="55"/>
        <v>0</v>
      </c>
      <c r="G82" s="447"/>
      <c r="H82" s="447">
        <f t="shared" si="55"/>
        <v>0</v>
      </c>
      <c r="I82" s="447"/>
      <c r="J82" s="447">
        <f t="shared" si="55"/>
        <v>0</v>
      </c>
      <c r="K82" s="447"/>
      <c r="L82" s="447">
        <f t="shared" si="55"/>
        <v>0</v>
      </c>
      <c r="M82" s="447"/>
      <c r="N82" s="447">
        <f t="shared" si="55"/>
        <v>0</v>
      </c>
      <c r="O82" s="447"/>
      <c r="P82" s="447">
        <f t="shared" si="55"/>
        <v>0</v>
      </c>
      <c r="Q82" s="447"/>
      <c r="R82" s="447">
        <f t="shared" si="55"/>
        <v>0</v>
      </c>
      <c r="S82" s="447"/>
      <c r="T82" s="413">
        <f t="shared" si="52"/>
        <v>0</v>
      </c>
      <c r="U82" s="414" t="e">
        <f t="shared" si="54"/>
        <v>#DIV/0!</v>
      </c>
    </row>
    <row r="83" spans="1:23" s="3" customFormat="1" ht="12.75" hidden="1" customHeight="1" x14ac:dyDescent="0.2">
      <c r="A83" s="415" t="str">
        <f>A$9</f>
        <v>Elastības finansējuma apjoms (attiecināmais valsts budžeta finansējums)</v>
      </c>
      <c r="B83" s="447">
        <f>B86*$W$20*$L$76</f>
        <v>0</v>
      </c>
      <c r="C83" s="447"/>
      <c r="D83" s="447">
        <f t="shared" ref="D83:R83" si="56">D86*$W$20*$L$76</f>
        <v>0</v>
      </c>
      <c r="E83" s="447"/>
      <c r="F83" s="447">
        <f t="shared" si="56"/>
        <v>0</v>
      </c>
      <c r="G83" s="447"/>
      <c r="H83" s="447">
        <f t="shared" si="56"/>
        <v>0</v>
      </c>
      <c r="I83" s="447"/>
      <c r="J83" s="447">
        <f t="shared" si="56"/>
        <v>0</v>
      </c>
      <c r="K83" s="447"/>
      <c r="L83" s="447">
        <f t="shared" si="56"/>
        <v>0</v>
      </c>
      <c r="M83" s="447"/>
      <c r="N83" s="447">
        <f t="shared" si="56"/>
        <v>0</v>
      </c>
      <c r="O83" s="447"/>
      <c r="P83" s="447">
        <f t="shared" si="56"/>
        <v>0</v>
      </c>
      <c r="Q83" s="447"/>
      <c r="R83" s="447">
        <f t="shared" si="56"/>
        <v>0</v>
      </c>
      <c r="S83" s="447"/>
      <c r="T83" s="413">
        <f t="shared" si="52"/>
        <v>0</v>
      </c>
      <c r="U83" s="414" t="e">
        <f t="shared" si="54"/>
        <v>#DIV/0!</v>
      </c>
    </row>
    <row r="84" spans="1:23" ht="12.75" hidden="1" customHeight="1" x14ac:dyDescent="0.2">
      <c r="A84" s="416" t="str">
        <f>A$10</f>
        <v>Publiskās attiecināmās izmaksas</v>
      </c>
      <c r="B84" s="314">
        <f>SUM(B79:B83)</f>
        <v>0</v>
      </c>
      <c r="C84" s="314"/>
      <c r="D84" s="314">
        <f t="shared" ref="D84:R84" si="57">SUM(D79:D83)</f>
        <v>0</v>
      </c>
      <c r="E84" s="314"/>
      <c r="F84" s="314">
        <f t="shared" si="57"/>
        <v>0</v>
      </c>
      <c r="G84" s="314"/>
      <c r="H84" s="314">
        <f t="shared" si="57"/>
        <v>0</v>
      </c>
      <c r="I84" s="314"/>
      <c r="J84" s="314">
        <f t="shared" si="57"/>
        <v>0</v>
      </c>
      <c r="K84" s="314"/>
      <c r="L84" s="314">
        <f t="shared" si="57"/>
        <v>0</v>
      </c>
      <c r="M84" s="314"/>
      <c r="N84" s="314">
        <f t="shared" si="57"/>
        <v>0</v>
      </c>
      <c r="O84" s="314"/>
      <c r="P84" s="314">
        <f t="shared" si="57"/>
        <v>0</v>
      </c>
      <c r="Q84" s="314"/>
      <c r="R84" s="314">
        <f t="shared" si="57"/>
        <v>0</v>
      </c>
      <c r="S84" s="314"/>
      <c r="T84" s="417">
        <f t="shared" si="52"/>
        <v>0</v>
      </c>
      <c r="U84" s="414" t="e">
        <f t="shared" si="54"/>
        <v>#DIV/0!</v>
      </c>
    </row>
    <row r="85" spans="1:23" ht="12.75" hidden="1" customHeight="1" x14ac:dyDescent="0.2">
      <c r="A85" s="415" t="str">
        <f>A$11</f>
        <v>Privātās attiecināmās izmaksas</v>
      </c>
      <c r="B85" s="447">
        <f>IF($W76=3,B86-B84,0)</f>
        <v>0</v>
      </c>
      <c r="C85" s="447"/>
      <c r="D85" s="447">
        <f t="shared" ref="D85" si="58">IF($W76=3,D86-D84,0)</f>
        <v>0</v>
      </c>
      <c r="E85" s="447"/>
      <c r="F85" s="447">
        <f t="shared" ref="F85" si="59">IF($W76=3,F86-F84,0)</f>
        <v>0</v>
      </c>
      <c r="G85" s="447"/>
      <c r="H85" s="447">
        <f t="shared" ref="H85" si="60">IF($W76=3,H86-H84,0)</f>
        <v>0</v>
      </c>
      <c r="I85" s="447"/>
      <c r="J85" s="447">
        <f t="shared" ref="J85" si="61">IF($W76=3,J86-J84,0)</f>
        <v>0</v>
      </c>
      <c r="K85" s="447"/>
      <c r="L85" s="447">
        <f t="shared" ref="L85" si="62">IF($W76=3,L86-L84,0)</f>
        <v>0</v>
      </c>
      <c r="M85" s="447"/>
      <c r="N85" s="447">
        <f t="shared" ref="N85" si="63">IF($W76=3,N86-N84,0)</f>
        <v>0</v>
      </c>
      <c r="O85" s="447"/>
      <c r="P85" s="447">
        <f t="shared" ref="P85" si="64">IF($W76=3,P86-P84,0)</f>
        <v>0</v>
      </c>
      <c r="Q85" s="447"/>
      <c r="R85" s="447">
        <f t="shared" ref="R85" si="65">IF($W76=3,R86-R84,0)</f>
        <v>0</v>
      </c>
      <c r="S85" s="447"/>
      <c r="T85" s="413">
        <f t="shared" si="52"/>
        <v>0</v>
      </c>
      <c r="U85" s="414" t="e">
        <f t="shared" si="54"/>
        <v>#DIV/0!</v>
      </c>
    </row>
    <row r="86" spans="1:23" ht="12.75" hidden="1" customHeight="1" x14ac:dyDescent="0.2">
      <c r="A86" s="416" t="str">
        <f>A$12</f>
        <v>Kopējās attiecināmās izmaksas</v>
      </c>
      <c r="B86" s="314">
        <f>IF(B23=2,'1.1.C. Iesniedzējs'!H24,'1.1.C. Iesniedzējs'!H24*B23)</f>
        <v>0</v>
      </c>
      <c r="C86" s="314"/>
      <c r="D86" s="314">
        <f>IF(D23=2,'1.1.C. Iesniedzējs'!J24+'1.1.C. Iesniedzējs'!H24,'1.1.C. Iesniedzējs'!J24*D23)</f>
        <v>0</v>
      </c>
      <c r="E86" s="314"/>
      <c r="F86" s="314">
        <f>IF(F23=2,'1.1.C. Iesniedzējs'!L24+'1.1.C. Iesniedzējs'!J24+'1.1.C. Iesniedzējs'!H24,'1.1.C. Iesniedzējs'!L24*F23)</f>
        <v>0</v>
      </c>
      <c r="G86" s="314"/>
      <c r="H86" s="314">
        <f>IF(H23=2,'1.1.C. Iesniedzējs'!N24+'1.1.C. Iesniedzējs'!L24+'1.1.C. Iesniedzējs'!J24+'1.1.C. Iesniedzējs'!H24,'1.1.C. Iesniedzējs'!N24*H23)</f>
        <v>0</v>
      </c>
      <c r="I86" s="314"/>
      <c r="J86" s="314">
        <f>IF(J23=2,'1.1.C. Iesniedzējs'!P24,'1.1.C. Iesniedzējs'!P24*J23)</f>
        <v>0</v>
      </c>
      <c r="K86" s="314"/>
      <c r="L86" s="314">
        <f>IF(L23=2,'1.1.C. Iesniedzējs'!R24,'1.1.C. Iesniedzējs'!R24*L23)</f>
        <v>0</v>
      </c>
      <c r="M86" s="314"/>
      <c r="N86" s="314">
        <f>IF(N23=2,'1.1.C. Iesniedzējs'!T24,'1.1.C. Iesniedzējs'!T24*N23)</f>
        <v>0</v>
      </c>
      <c r="O86" s="314"/>
      <c r="P86" s="314">
        <f>IF(P23=2,'1.1.C. Iesniedzējs'!V24,'1.1.C. Iesniedzējs'!V24*P23)</f>
        <v>0</v>
      </c>
      <c r="Q86" s="314"/>
      <c r="R86" s="314">
        <f>IF(R23=2,'1.1.C. Iesniedzējs'!X24,'1.1.C. Iesniedzējs'!X24*R23)</f>
        <v>0</v>
      </c>
      <c r="S86" s="314"/>
      <c r="T86" s="417">
        <f>SUM(B86:R86)</f>
        <v>0</v>
      </c>
      <c r="U86" s="414" t="e">
        <f t="shared" si="54"/>
        <v>#DIV/0!</v>
      </c>
    </row>
    <row r="87" spans="1:23" ht="12.75" hidden="1" customHeight="1" x14ac:dyDescent="0.2">
      <c r="A87" s="415" t="str">
        <f>A$13</f>
        <v>Publiskās ārpusprojekta izmaksas</v>
      </c>
      <c r="B87" s="447">
        <f>IF($W76=1,IF(B23=2,'1.1.C. Iesniedzējs'!I24,'1.1.C. Iesniedzējs'!I24*B23),0)</f>
        <v>0</v>
      </c>
      <c r="C87" s="447"/>
      <c r="D87" s="447">
        <f>IF($W76=1,IF(D23=2,'1.1.C. Iesniedzējs'!K24+'1.1.C. Iesniedzējs'!I24,'1.1.C. Iesniedzējs'!K24*D23),0)</f>
        <v>0</v>
      </c>
      <c r="E87" s="447"/>
      <c r="F87" s="447">
        <f>IF($W76=1,IF(F23=2,'1.1.C. Iesniedzējs'!M24+'1.1.C. Iesniedzējs'!K24+'1.1.C. Iesniedzējs'!I24,'1.1.C. Iesniedzējs'!M24*F23),0)</f>
        <v>0</v>
      </c>
      <c r="G87" s="447"/>
      <c r="H87" s="447">
        <f>IF($W76=1,IF(H23=2,'1.1.C. Iesniedzējs'!O24+'1.1.C. Iesniedzējs'!M24+'1.1.C. Iesniedzējs'!K24+'1.1.C. Iesniedzējs'!I24,'1.1.C. Iesniedzējs'!O24*H23),0)</f>
        <v>0</v>
      </c>
      <c r="I87" s="447"/>
      <c r="J87" s="447">
        <f>IF($W76=1,IF(J23=2,'1.1.C. Iesniedzējs'!Q24,'1.1.C. Iesniedzējs'!Q24*J23),0)</f>
        <v>0</v>
      </c>
      <c r="K87" s="447"/>
      <c r="L87" s="447">
        <f>IF($W76=1,IF(L23=2,'1.1.C. Iesniedzējs'!S24,'1.1.C. Iesniedzējs'!S24*L23),0)</f>
        <v>0</v>
      </c>
      <c r="M87" s="447"/>
      <c r="N87" s="447">
        <f>IF($W76=1,IF(N23=2,'1.1.C. Iesniedzējs'!U24,'1.1.C. Iesniedzējs'!U24*N23),0)</f>
        <v>0</v>
      </c>
      <c r="O87" s="447"/>
      <c r="P87" s="447">
        <f>IF($W76=1,IF(P23=2,'1.1.C. Iesniedzējs'!W24,'1.1.C. Iesniedzējs'!W24*P23),0)</f>
        <v>0</v>
      </c>
      <c r="Q87" s="447"/>
      <c r="R87" s="447">
        <f>IF($W76=1,IF(R23=2,'1.1.C. Iesniedzējs'!Y24,'1.1.C. Iesniedzējs'!Y24*R23),0)</f>
        <v>0</v>
      </c>
      <c r="S87" s="447"/>
      <c r="T87" s="413">
        <f t="shared" ref="T87:T89" si="66">SUM(B87:R87)</f>
        <v>0</v>
      </c>
      <c r="U87" s="448" t="s">
        <v>310</v>
      </c>
    </row>
    <row r="88" spans="1:23" ht="12.75" hidden="1" customHeight="1" x14ac:dyDescent="0.2">
      <c r="A88" s="415" t="str">
        <f>A$14</f>
        <v>Privātās ārpusprojekta izmaksas</v>
      </c>
      <c r="B88" s="447">
        <f>IF($W76=3,'1.1.C. Iesniedzējs'!I24,0)</f>
        <v>0</v>
      </c>
      <c r="C88" s="447"/>
      <c r="D88" s="447">
        <f>IF($W76=3,'1.1.C. Iesniedzējs'!K24,0)</f>
        <v>0</v>
      </c>
      <c r="E88" s="447"/>
      <c r="F88" s="447">
        <f>IF($W76=3,'1.1.C. Iesniedzējs'!M24,0)</f>
        <v>0</v>
      </c>
      <c r="G88" s="447"/>
      <c r="H88" s="447">
        <f>IF($W76=3,'1.1.C. Iesniedzējs'!O24,0)</f>
        <v>0</v>
      </c>
      <c r="I88" s="447"/>
      <c r="J88" s="447">
        <f>IF($W76=3,'1.1.C. Iesniedzējs'!Q24,0)</f>
        <v>0</v>
      </c>
      <c r="K88" s="447"/>
      <c r="L88" s="447">
        <f>IF($W76=3,'1.1.C. Iesniedzējs'!S24,0)</f>
        <v>0</v>
      </c>
      <c r="M88" s="447"/>
      <c r="N88" s="447">
        <f>IF($W76=3,'1.1.C. Iesniedzējs'!U24,0)</f>
        <v>0</v>
      </c>
      <c r="O88" s="447"/>
      <c r="P88" s="447">
        <f>IF($W76=3,'1.1.C. Iesniedzējs'!W24,0)</f>
        <v>0</v>
      </c>
      <c r="Q88" s="447"/>
      <c r="R88" s="447">
        <f>IF($W76=3,'1.1.C. Iesniedzējs'!Y24,0)</f>
        <v>0</v>
      </c>
      <c r="S88" s="447"/>
      <c r="T88" s="413">
        <f t="shared" si="66"/>
        <v>0</v>
      </c>
      <c r="U88" s="448" t="s">
        <v>310</v>
      </c>
    </row>
    <row r="89" spans="1:23" ht="12.75" hidden="1" customHeight="1" x14ac:dyDescent="0.2">
      <c r="A89" s="416" t="str">
        <f>A$15</f>
        <v>Ārpusprojekta izmaksas kopā</v>
      </c>
      <c r="B89" s="314">
        <f>SUM(B87:B88)</f>
        <v>0</v>
      </c>
      <c r="C89" s="314"/>
      <c r="D89" s="314">
        <f t="shared" ref="D89" si="67">SUM(D87:D88)</f>
        <v>0</v>
      </c>
      <c r="E89" s="314"/>
      <c r="F89" s="314">
        <f t="shared" ref="F89" si="68">SUM(F87:F88)</f>
        <v>0</v>
      </c>
      <c r="G89" s="314"/>
      <c r="H89" s="314">
        <f t="shared" ref="H89" si="69">SUM(H87:H88)</f>
        <v>0</v>
      </c>
      <c r="I89" s="314"/>
      <c r="J89" s="314">
        <f t="shared" ref="J89" si="70">SUM(J87:J88)</f>
        <v>0</v>
      </c>
      <c r="K89" s="314"/>
      <c r="L89" s="314">
        <f t="shared" ref="L89" si="71">SUM(L87:L88)</f>
        <v>0</v>
      </c>
      <c r="M89" s="314"/>
      <c r="N89" s="314">
        <f t="shared" ref="N89" si="72">SUM(N87:N88)</f>
        <v>0</v>
      </c>
      <c r="O89" s="314"/>
      <c r="P89" s="314">
        <f t="shared" ref="P89" si="73">SUM(P87:P88)</f>
        <v>0</v>
      </c>
      <c r="Q89" s="314"/>
      <c r="R89" s="314">
        <f t="shared" ref="R89" si="74">SUM(R87:R88)</f>
        <v>0</v>
      </c>
      <c r="S89" s="314"/>
      <c r="T89" s="417">
        <f t="shared" si="66"/>
        <v>0</v>
      </c>
      <c r="U89" s="448" t="s">
        <v>310</v>
      </c>
    </row>
    <row r="90" spans="1:23" ht="12.75" hidden="1" customHeight="1" x14ac:dyDescent="0.25">
      <c r="A90" s="421" t="str">
        <f>A$16</f>
        <v>Kopējās izmaksas</v>
      </c>
      <c r="B90" s="422">
        <f>B86+B89</f>
        <v>0</v>
      </c>
      <c r="C90" s="422"/>
      <c r="D90" s="422">
        <f t="shared" ref="D90" si="75">D86+D89</f>
        <v>0</v>
      </c>
      <c r="E90" s="422"/>
      <c r="F90" s="422">
        <f t="shared" ref="F90" si="76">F86+F89</f>
        <v>0</v>
      </c>
      <c r="G90" s="422"/>
      <c r="H90" s="422">
        <f t="shared" ref="H90" si="77">H86+H89</f>
        <v>0</v>
      </c>
      <c r="I90" s="422"/>
      <c r="J90" s="422">
        <f t="shared" ref="J90" si="78">J86+J89</f>
        <v>0</v>
      </c>
      <c r="K90" s="422"/>
      <c r="L90" s="422">
        <f t="shared" ref="L90" si="79">L86+L89</f>
        <v>0</v>
      </c>
      <c r="M90" s="422"/>
      <c r="N90" s="422">
        <f t="shared" ref="N90" si="80">N86+N89</f>
        <v>0</v>
      </c>
      <c r="O90" s="422"/>
      <c r="P90" s="422">
        <f t="shared" ref="P90" si="81">P86+P89</f>
        <v>0</v>
      </c>
      <c r="Q90" s="422"/>
      <c r="R90" s="422">
        <f t="shared" ref="R90" si="82">R86+R89</f>
        <v>0</v>
      </c>
      <c r="S90" s="422"/>
      <c r="T90" s="417">
        <f>SUM(B90:R90)</f>
        <v>0</v>
      </c>
      <c r="U90" s="448" t="s">
        <v>310</v>
      </c>
    </row>
    <row r="91" spans="1:23" ht="12.75" customHeight="1" x14ac:dyDescent="0.25">
      <c r="A91" s="435"/>
      <c r="B91" s="435"/>
      <c r="C91" s="435"/>
      <c r="D91" s="435"/>
      <c r="E91" s="435"/>
      <c r="F91" s="435"/>
      <c r="G91" s="435"/>
      <c r="H91" s="435"/>
      <c r="I91" s="435"/>
      <c r="J91" s="435"/>
      <c r="K91" s="435"/>
      <c r="L91" s="435"/>
      <c r="M91" s="435"/>
      <c r="N91" s="435"/>
      <c r="O91" s="435"/>
      <c r="P91" s="435"/>
      <c r="Q91" s="435"/>
      <c r="R91" s="435"/>
      <c r="S91" s="435"/>
      <c r="T91" s="435"/>
      <c r="U91" s="435"/>
    </row>
    <row r="92" spans="1:23" ht="24" customHeight="1" x14ac:dyDescent="0.2">
      <c r="A92" s="450" t="s">
        <v>322</v>
      </c>
      <c r="B92" s="438">
        <f>'1.2.1.A. Partneris-1'!C3</f>
        <v>0</v>
      </c>
      <c r="C92" s="439"/>
      <c r="D92" s="439"/>
      <c r="E92" s="439"/>
      <c r="F92" s="438">
        <f>'1.2.1.A. Partneris-1'!H3</f>
        <v>0</v>
      </c>
      <c r="G92" s="439"/>
      <c r="H92" s="440"/>
      <c r="I92" s="439"/>
      <c r="J92" s="440" t="s">
        <v>317</v>
      </c>
      <c r="K92" s="439"/>
      <c r="L92" s="442">
        <f>'1.2.1.A. Partneris-1'!C24</f>
        <v>0.85</v>
      </c>
      <c r="M92" s="439"/>
      <c r="N92" s="443" t="s">
        <v>323</v>
      </c>
      <c r="O92" s="439"/>
      <c r="P92" s="440"/>
      <c r="Q92" s="439"/>
      <c r="R92" s="440"/>
      <c r="S92" s="439"/>
      <c r="T92" s="440"/>
      <c r="U92" s="440"/>
      <c r="W92" s="4">
        <f>IF(F92=Dati!$J$8,1,IF(F92=Dati!$J$9,2,IF(F92=Dati!$J$10,3,0)))</f>
        <v>2</v>
      </c>
    </row>
    <row r="93" spans="1:23" x14ac:dyDescent="0.2">
      <c r="A93" s="409" t="s">
        <v>302</v>
      </c>
      <c r="B93" s="410">
        <f>B$3</f>
        <v>2024</v>
      </c>
      <c r="C93" s="410"/>
      <c r="D93" s="410">
        <f>D$3</f>
        <v>2025</v>
      </c>
      <c r="E93" s="410"/>
      <c r="F93" s="410">
        <f>F$3</f>
        <v>2026</v>
      </c>
      <c r="G93" s="410"/>
      <c r="H93" s="410">
        <f>H$3</f>
        <v>2027</v>
      </c>
      <c r="I93" s="410"/>
      <c r="J93" s="410" t="str">
        <f>J$3</f>
        <v>X</v>
      </c>
      <c r="K93" s="410"/>
      <c r="L93" s="410" t="str">
        <f>L$3</f>
        <v>X</v>
      </c>
      <c r="M93" s="410"/>
      <c r="N93" s="410" t="str">
        <f>N$3</f>
        <v>X</v>
      </c>
      <c r="O93" s="410"/>
      <c r="P93" s="410" t="str">
        <f>P$3</f>
        <v>X</v>
      </c>
      <c r="Q93" s="410"/>
      <c r="R93" s="410" t="str">
        <f>R$3</f>
        <v>X</v>
      </c>
      <c r="S93" s="410"/>
      <c r="T93" s="410"/>
      <c r="U93" s="410"/>
    </row>
    <row r="94" spans="1:23" x14ac:dyDescent="0.2">
      <c r="A94" s="444"/>
      <c r="B94" s="411" t="s">
        <v>303</v>
      </c>
      <c r="C94" s="411"/>
      <c r="D94" s="411" t="s">
        <v>303</v>
      </c>
      <c r="E94" s="411"/>
      <c r="F94" s="411" t="s">
        <v>303</v>
      </c>
      <c r="G94" s="411"/>
      <c r="H94" s="411" t="s">
        <v>303</v>
      </c>
      <c r="I94" s="411"/>
      <c r="J94" s="411" t="s">
        <v>303</v>
      </c>
      <c r="K94" s="411"/>
      <c r="L94" s="411" t="s">
        <v>303</v>
      </c>
      <c r="M94" s="411"/>
      <c r="N94" s="411" t="s">
        <v>303</v>
      </c>
      <c r="O94" s="411"/>
      <c r="P94" s="411" t="s">
        <v>303</v>
      </c>
      <c r="Q94" s="411"/>
      <c r="R94" s="411" t="s">
        <v>303</v>
      </c>
      <c r="S94" s="411"/>
      <c r="T94" s="411" t="s">
        <v>184</v>
      </c>
      <c r="U94" s="411" t="s">
        <v>128</v>
      </c>
    </row>
    <row r="95" spans="1:23" ht="12.75" customHeight="1" x14ac:dyDescent="0.2">
      <c r="A95" s="445" t="str">
        <f>A$5</f>
        <v>Eiropas Reģionālās attīstības fonds</v>
      </c>
      <c r="B95" s="446">
        <f>(B102*$L$92)*$W$19-B99</f>
        <v>0</v>
      </c>
      <c r="C95" s="446"/>
      <c r="D95" s="446">
        <f t="shared" ref="D95:P95" si="83">(D102*$L$92)*$W$19-D99</f>
        <v>0</v>
      </c>
      <c r="E95" s="446"/>
      <c r="F95" s="446">
        <f t="shared" si="83"/>
        <v>0</v>
      </c>
      <c r="G95" s="446"/>
      <c r="H95" s="446">
        <f t="shared" si="83"/>
        <v>0</v>
      </c>
      <c r="I95" s="446"/>
      <c r="J95" s="446">
        <f t="shared" si="83"/>
        <v>0</v>
      </c>
      <c r="K95" s="446"/>
      <c r="L95" s="446">
        <f t="shared" si="83"/>
        <v>0</v>
      </c>
      <c r="M95" s="446"/>
      <c r="N95" s="446">
        <f t="shared" si="83"/>
        <v>0</v>
      </c>
      <c r="O95" s="446"/>
      <c r="P95" s="446">
        <f t="shared" si="83"/>
        <v>0</v>
      </c>
      <c r="Q95" s="446"/>
      <c r="R95" s="446">
        <f t="shared" ref="R95" si="84">(R102*$L$92-R99)*$W$19</f>
        <v>0</v>
      </c>
      <c r="S95" s="446"/>
      <c r="T95" s="413">
        <f t="shared" ref="T95:T102" si="85">SUM(B95:R95)</f>
        <v>0</v>
      </c>
      <c r="U95" s="414" t="e">
        <f>T95/$T$102</f>
        <v>#DIV/0!</v>
      </c>
    </row>
    <row r="96" spans="1:23" ht="12.75" hidden="1" customHeight="1" x14ac:dyDescent="0.2">
      <c r="A96" s="415" t="str">
        <f>A$6</f>
        <v>Attiecināmais valsts budžeta finansējums</v>
      </c>
      <c r="B96" s="446">
        <f>IF($W92=2,B102-B95,0)</f>
        <v>0</v>
      </c>
      <c r="C96" s="446"/>
      <c r="D96" s="446">
        <f t="shared" ref="D96:R96" si="86">IF($W92=2,D102-D95,0)</f>
        <v>0</v>
      </c>
      <c r="E96" s="446"/>
      <c r="F96" s="446">
        <f t="shared" si="86"/>
        <v>0</v>
      </c>
      <c r="G96" s="446"/>
      <c r="H96" s="446">
        <f t="shared" si="86"/>
        <v>0</v>
      </c>
      <c r="I96" s="446"/>
      <c r="J96" s="446">
        <f t="shared" si="86"/>
        <v>0</v>
      </c>
      <c r="K96" s="446"/>
      <c r="L96" s="446">
        <f t="shared" si="86"/>
        <v>0</v>
      </c>
      <c r="M96" s="446"/>
      <c r="N96" s="446">
        <f t="shared" si="86"/>
        <v>0</v>
      </c>
      <c r="O96" s="446"/>
      <c r="P96" s="446">
        <f t="shared" si="86"/>
        <v>0</v>
      </c>
      <c r="Q96" s="446"/>
      <c r="R96" s="446">
        <f t="shared" si="86"/>
        <v>0</v>
      </c>
      <c r="S96" s="446"/>
      <c r="T96" s="413">
        <f t="shared" si="85"/>
        <v>0</v>
      </c>
      <c r="U96" s="414" t="e">
        <f t="shared" ref="U96:U102" si="87">T96/$T$102</f>
        <v>#DIV/0!</v>
      </c>
    </row>
    <row r="97" spans="1:23" ht="12.75" hidden="1" customHeight="1" x14ac:dyDescent="0.2">
      <c r="A97" s="415" t="str">
        <f>A$7</f>
        <v>Valsts budžeta dotācija pašvaldībām</v>
      </c>
      <c r="B97" s="447">
        <f>IF($W92=1,(B95/0.85*0.15+B95)*0.15*'1.2.1.A. Partneris-1'!$O$3,0)</f>
        <v>0</v>
      </c>
      <c r="C97" s="447"/>
      <c r="D97" s="447">
        <f>IF($W92=1,(D95/0.85*0.15+D95)*0.15*'1.2.1.A. Partneris-1'!$O$3,0)</f>
        <v>0</v>
      </c>
      <c r="E97" s="447"/>
      <c r="F97" s="447">
        <f>IF($W92=1,(F95/0.85*0.15+F95)*0.15*'1.2.1.A. Partneris-1'!$O$3,0)</f>
        <v>0</v>
      </c>
      <c r="G97" s="447"/>
      <c r="H97" s="447">
        <f>IF($W92=1,(H95/0.85*0.15+H95)*0.15*'1.2.1.A. Partneris-1'!$O$3,0)</f>
        <v>0</v>
      </c>
      <c r="I97" s="447"/>
      <c r="J97" s="447">
        <f>IF($W92=1,(J95/0.85*0.15+J95)*0.15*'1.2.1.A. Partneris-1'!$O$3,0)</f>
        <v>0</v>
      </c>
      <c r="K97" s="447"/>
      <c r="L97" s="447">
        <f>IF($W92=1,(L95/0.85*0.15+L95)*0.15*'1.2.1.A. Partneris-1'!$O$3,0)</f>
        <v>0</v>
      </c>
      <c r="M97" s="447"/>
      <c r="N97" s="447">
        <f>IF($W92=1,(N95/0.85*0.15+N95)*0.15*'1.2.1.A. Partneris-1'!$O$3,0)</f>
        <v>0</v>
      </c>
      <c r="O97" s="447"/>
      <c r="P97" s="447">
        <f>IF($W92=1,(P95/0.85*0.15+P95)*0.15*'1.2.1.A. Partneris-1'!$O$3,0)</f>
        <v>0</v>
      </c>
      <c r="Q97" s="447"/>
      <c r="R97" s="447">
        <f>IF($W92=1,(R95/0.85*0.15+R95)*0.15*'1.2.1.A. Partneris-1'!$O$3,0)</f>
        <v>0</v>
      </c>
      <c r="S97" s="447"/>
      <c r="T97" s="413">
        <f t="shared" si="85"/>
        <v>0</v>
      </c>
      <c r="U97" s="414" t="e">
        <f t="shared" si="87"/>
        <v>#DIV/0!</v>
      </c>
    </row>
    <row r="98" spans="1:23" ht="12.75" customHeight="1" x14ac:dyDescent="0.2">
      <c r="A98" s="415" t="str">
        <f>A$8</f>
        <v>Pašvaldības finansējums</v>
      </c>
      <c r="B98" s="447">
        <f>IF($W92=1,B102-B95-B97-B99,0)</f>
        <v>0</v>
      </c>
      <c r="C98" s="447"/>
      <c r="D98" s="447">
        <f t="shared" ref="D98:R98" si="88">IF($W92=1,D102-D95-D97-D99,0)</f>
        <v>0</v>
      </c>
      <c r="E98" s="447"/>
      <c r="F98" s="447">
        <f t="shared" si="88"/>
        <v>0</v>
      </c>
      <c r="G98" s="447"/>
      <c r="H98" s="447">
        <f t="shared" si="88"/>
        <v>0</v>
      </c>
      <c r="I98" s="447"/>
      <c r="J98" s="447">
        <f t="shared" si="88"/>
        <v>0</v>
      </c>
      <c r="K98" s="447"/>
      <c r="L98" s="447">
        <f t="shared" si="88"/>
        <v>0</v>
      </c>
      <c r="M98" s="447"/>
      <c r="N98" s="447">
        <f t="shared" si="88"/>
        <v>0</v>
      </c>
      <c r="O98" s="447"/>
      <c r="P98" s="447">
        <f t="shared" si="88"/>
        <v>0</v>
      </c>
      <c r="Q98" s="447"/>
      <c r="R98" s="447">
        <f t="shared" si="88"/>
        <v>0</v>
      </c>
      <c r="S98" s="447"/>
      <c r="T98" s="413">
        <f t="shared" si="85"/>
        <v>0</v>
      </c>
      <c r="U98" s="414" t="e">
        <f t="shared" si="87"/>
        <v>#DIV/0!</v>
      </c>
    </row>
    <row r="99" spans="1:23" s="3" customFormat="1" ht="12.75" hidden="1" customHeight="1" x14ac:dyDescent="0.2">
      <c r="A99" s="415" t="str">
        <f>A$9</f>
        <v>Elastības finansējuma apjoms (attiecināmais valsts budžeta finansējums)</v>
      </c>
      <c r="B99" s="447">
        <f>B102*$W$20*$L$92</f>
        <v>0</v>
      </c>
      <c r="C99" s="447"/>
      <c r="D99" s="447">
        <f t="shared" ref="D99:R99" si="89">D102*$W$20*$L$92</f>
        <v>0</v>
      </c>
      <c r="E99" s="447"/>
      <c r="F99" s="447">
        <f t="shared" si="89"/>
        <v>0</v>
      </c>
      <c r="G99" s="447"/>
      <c r="H99" s="447">
        <f t="shared" si="89"/>
        <v>0</v>
      </c>
      <c r="I99" s="447"/>
      <c r="J99" s="447">
        <f t="shared" si="89"/>
        <v>0</v>
      </c>
      <c r="K99" s="447"/>
      <c r="L99" s="447">
        <f t="shared" si="89"/>
        <v>0</v>
      </c>
      <c r="M99" s="447"/>
      <c r="N99" s="447">
        <f t="shared" si="89"/>
        <v>0</v>
      </c>
      <c r="O99" s="447"/>
      <c r="P99" s="447">
        <f t="shared" si="89"/>
        <v>0</v>
      </c>
      <c r="Q99" s="447"/>
      <c r="R99" s="447">
        <f t="shared" si="89"/>
        <v>0</v>
      </c>
      <c r="S99" s="447"/>
      <c r="T99" s="413">
        <f t="shared" si="85"/>
        <v>0</v>
      </c>
      <c r="U99" s="414" t="e">
        <f t="shared" si="87"/>
        <v>#DIV/0!</v>
      </c>
    </row>
    <row r="100" spans="1:23" ht="12.75" customHeight="1" x14ac:dyDescent="0.2">
      <c r="A100" s="416" t="str">
        <f>A$10</f>
        <v>Publiskās attiecināmās izmaksas</v>
      </c>
      <c r="B100" s="314">
        <f>SUM(B95:B99)</f>
        <v>0</v>
      </c>
      <c r="C100" s="314"/>
      <c r="D100" s="314">
        <f t="shared" ref="D100:R100" si="90">SUM(D95:D99)</f>
        <v>0</v>
      </c>
      <c r="E100" s="314"/>
      <c r="F100" s="314">
        <f t="shared" si="90"/>
        <v>0</v>
      </c>
      <c r="G100" s="314"/>
      <c r="H100" s="314">
        <f t="shared" si="90"/>
        <v>0</v>
      </c>
      <c r="I100" s="314"/>
      <c r="J100" s="314">
        <f t="shared" si="90"/>
        <v>0</v>
      </c>
      <c r="K100" s="314"/>
      <c r="L100" s="314">
        <f t="shared" si="90"/>
        <v>0</v>
      </c>
      <c r="M100" s="314"/>
      <c r="N100" s="314">
        <f t="shared" si="90"/>
        <v>0</v>
      </c>
      <c r="O100" s="314"/>
      <c r="P100" s="314">
        <f t="shared" si="90"/>
        <v>0</v>
      </c>
      <c r="Q100" s="314"/>
      <c r="R100" s="314">
        <f t="shared" si="90"/>
        <v>0</v>
      </c>
      <c r="S100" s="314"/>
      <c r="T100" s="417">
        <f t="shared" si="85"/>
        <v>0</v>
      </c>
      <c r="U100" s="414" t="e">
        <f t="shared" si="87"/>
        <v>#DIV/0!</v>
      </c>
    </row>
    <row r="101" spans="1:23" ht="12.75" customHeight="1" x14ac:dyDescent="0.2">
      <c r="A101" s="415" t="str">
        <f>A$11</f>
        <v>Privātās attiecināmās izmaksas</v>
      </c>
      <c r="B101" s="447">
        <f>IF($W$92=3,B102-B100,0)</f>
        <v>0</v>
      </c>
      <c r="C101" s="447"/>
      <c r="D101" s="447">
        <f t="shared" ref="D101" si="91">IF($W$92=3,D102-D100,0)</f>
        <v>0</v>
      </c>
      <c r="E101" s="447"/>
      <c r="F101" s="447">
        <f t="shared" ref="F101" si="92">IF($W$92=3,F102-F100,0)</f>
        <v>0</v>
      </c>
      <c r="G101" s="447"/>
      <c r="H101" s="447">
        <f t="shared" ref="H101" si="93">IF($W$92=3,H102-H100,0)</f>
        <v>0</v>
      </c>
      <c r="I101" s="447"/>
      <c r="J101" s="447">
        <f t="shared" ref="J101" si="94">IF($W$92=3,J102-J100,0)</f>
        <v>0</v>
      </c>
      <c r="K101" s="447"/>
      <c r="L101" s="447">
        <f t="shared" ref="L101" si="95">IF($W$92=3,L102-L100,0)</f>
        <v>0</v>
      </c>
      <c r="M101" s="447"/>
      <c r="N101" s="447">
        <f t="shared" ref="N101" si="96">IF($W$92=3,N102-N100,0)</f>
        <v>0</v>
      </c>
      <c r="O101" s="447"/>
      <c r="P101" s="447">
        <f t="shared" ref="P101" si="97">IF($W$92=3,P102-P100,0)</f>
        <v>0</v>
      </c>
      <c r="Q101" s="447"/>
      <c r="R101" s="447">
        <f t="shared" ref="R101" si="98">IF($W$92=3,R102-R100,0)</f>
        <v>0</v>
      </c>
      <c r="S101" s="447"/>
      <c r="T101" s="413">
        <f t="shared" si="85"/>
        <v>0</v>
      </c>
      <c r="U101" s="414" t="e">
        <f t="shared" si="87"/>
        <v>#DIV/0!</v>
      </c>
    </row>
    <row r="102" spans="1:23" ht="12.75" customHeight="1" x14ac:dyDescent="0.2">
      <c r="A102" s="416" t="str">
        <f>A$12</f>
        <v>Kopējās attiecināmās izmaksas</v>
      </c>
      <c r="B102" s="314">
        <f>IF(B23=2,'1.2.1.A. Partneris-1'!H24,'1.2.1.A. Partneris-1'!H24*B23)</f>
        <v>0</v>
      </c>
      <c r="C102" s="314"/>
      <c r="D102" s="314">
        <f>IF(D23=2,'1.2.1.A. Partneris-1'!J24+'1.2.1.A. Partneris-1'!H24,'1.2.1.A. Partneris-1'!J24*D23)</f>
        <v>0</v>
      </c>
      <c r="E102" s="314"/>
      <c r="F102" s="314">
        <f>IF(F23=2,'1.2.1.A. Partneris-1'!L24+'1.2.1.A. Partneris-1'!J24+'1.2.1.A. Partneris-1'!H24,'1.2.1.A. Partneris-1'!L24*F23)</f>
        <v>0</v>
      </c>
      <c r="G102" s="314"/>
      <c r="H102" s="314">
        <f>IF(H23=2,'1.2.1.A. Partneris-1'!N24+'1.2.1.A. Partneris-1'!L24+'1.2.1.A. Partneris-1'!J24+'1.2.1.A. Partneris-1'!H24,'1.2.1.A. Partneris-1'!N24*H23)</f>
        <v>0</v>
      </c>
      <c r="I102" s="314"/>
      <c r="J102" s="314">
        <f>IF(J23=2,'1.2.1.A. Partneris-1'!P24,'1.2.1.A. Partneris-1'!P24*J23)</f>
        <v>0</v>
      </c>
      <c r="K102" s="314"/>
      <c r="L102" s="314">
        <f>IF(L23=2,'1.2.1.A. Partneris-1'!R24,'1.2.1.A. Partneris-1'!R24*L23)</f>
        <v>0</v>
      </c>
      <c r="M102" s="314"/>
      <c r="N102" s="314">
        <f>IF(N23=2,'1.2.1.A. Partneris-1'!T24,'1.2.1.A. Partneris-1'!T24*N23)</f>
        <v>0</v>
      </c>
      <c r="O102" s="314"/>
      <c r="P102" s="314">
        <f>IF(P23=2,'1.2.1.A. Partneris-1'!V24,'1.2.1.A. Partneris-1'!V24*P23)</f>
        <v>0</v>
      </c>
      <c r="Q102" s="314"/>
      <c r="R102" s="314">
        <f>IF(R23=2,'1.2.1.A. Partneris-1'!X24,'1.2.1.A. Partneris-1'!X24*R23)</f>
        <v>0</v>
      </c>
      <c r="S102" s="314"/>
      <c r="T102" s="417">
        <f t="shared" si="85"/>
        <v>0</v>
      </c>
      <c r="U102" s="414" t="e">
        <f t="shared" si="87"/>
        <v>#DIV/0!</v>
      </c>
    </row>
    <row r="103" spans="1:23" ht="12.75" customHeight="1" x14ac:dyDescent="0.2">
      <c r="A103" s="415" t="str">
        <f>A$13</f>
        <v>Publiskās ārpusprojekta izmaksas</v>
      </c>
      <c r="B103" s="447">
        <f>IF($W$92=1,'1.2.1.A. Partneris-1'!I24,0)</f>
        <v>0</v>
      </c>
      <c r="C103" s="447"/>
      <c r="D103" s="447">
        <f>IF($W$92=1,'1.2.1.A. Partneris-1'!K24,0)</f>
        <v>0</v>
      </c>
      <c r="E103" s="447"/>
      <c r="F103" s="447">
        <f>IF($W$92=1,'1.2.1.A. Partneris-1'!M24,0)</f>
        <v>0</v>
      </c>
      <c r="G103" s="447"/>
      <c r="H103" s="447">
        <f>IF($W$92=1,'1.2.1.A. Partneris-1'!O24,0)</f>
        <v>0</v>
      </c>
      <c r="I103" s="447"/>
      <c r="J103" s="447">
        <f>IF($W$92=1,'1.2.1.A. Partneris-1'!Q24,0)</f>
        <v>0</v>
      </c>
      <c r="K103" s="447"/>
      <c r="L103" s="447">
        <f>IF($W$92=1,'1.2.1.A. Partneris-1'!S24,0)</f>
        <v>0</v>
      </c>
      <c r="M103" s="447"/>
      <c r="N103" s="447">
        <f>IF($W$92=1,'1.2.1.A. Partneris-1'!U24,0)</f>
        <v>0</v>
      </c>
      <c r="O103" s="447"/>
      <c r="P103" s="447">
        <f>IF($W$92=1,'1.2.1.A. Partneris-1'!W24,0)</f>
        <v>0</v>
      </c>
      <c r="Q103" s="447"/>
      <c r="R103" s="447">
        <f>IF($W$92=1,'1.2.1.A. Partneris-1'!Y24,0)</f>
        <v>0</v>
      </c>
      <c r="S103" s="447"/>
      <c r="T103" s="413">
        <f t="shared" ref="T103" si="99">SUM(B103:R103)</f>
        <v>0</v>
      </c>
      <c r="U103" s="448" t="s">
        <v>310</v>
      </c>
    </row>
    <row r="104" spans="1:23" ht="12.75" customHeight="1" x14ac:dyDescent="0.2">
      <c r="A104" s="415" t="str">
        <f>A$14</f>
        <v>Privātās ārpusprojekta izmaksas</v>
      </c>
      <c r="B104" s="447">
        <f>IF($W$92=3,'1.2.1.A. Partneris-1'!I24,0)</f>
        <v>0</v>
      </c>
      <c r="C104" s="447"/>
      <c r="D104" s="447">
        <f>IF($W$92=3,'1.2.1.A. Partneris-1'!K24,0)</f>
        <v>0</v>
      </c>
      <c r="E104" s="447"/>
      <c r="F104" s="447">
        <f>IF($W$92=3,'1.2.1.A. Partneris-1'!M24,0)</f>
        <v>0</v>
      </c>
      <c r="G104" s="447"/>
      <c r="H104" s="447">
        <f>IF($W$92=3,'1.2.1.A. Partneris-1'!O24,0)</f>
        <v>0</v>
      </c>
      <c r="I104" s="447"/>
      <c r="J104" s="447">
        <f>IF($W$92=3,'1.2.1.A. Partneris-1'!Q24,0)</f>
        <v>0</v>
      </c>
      <c r="K104" s="447"/>
      <c r="L104" s="447">
        <f>IF($W$92=3,'1.2.1.A. Partneris-1'!S24,0)</f>
        <v>0</v>
      </c>
      <c r="M104" s="447"/>
      <c r="N104" s="447">
        <f>IF($W$92=3,'1.2.1.A. Partneris-1'!U24,0)</f>
        <v>0</v>
      </c>
      <c r="O104" s="447"/>
      <c r="P104" s="447">
        <f>IF($W$92=3,'1.2.1.A. Partneris-1'!W24,0)</f>
        <v>0</v>
      </c>
      <c r="Q104" s="447"/>
      <c r="R104" s="447">
        <f>IF($W$92=3,'1.2.1.A. Partneris-1'!Y24,0)</f>
        <v>0</v>
      </c>
      <c r="S104" s="447"/>
      <c r="T104" s="413">
        <f t="shared" ref="T104:T106" si="100">SUM(B104:R104)</f>
        <v>0</v>
      </c>
      <c r="U104" s="448" t="s">
        <v>310</v>
      </c>
    </row>
    <row r="105" spans="1:23" ht="12.75" customHeight="1" x14ac:dyDescent="0.2">
      <c r="A105" s="416" t="str">
        <f>A$15</f>
        <v>Ārpusprojekta izmaksas kopā</v>
      </c>
      <c r="B105" s="314">
        <f>SUM(B103:B104)</f>
        <v>0</v>
      </c>
      <c r="C105" s="314"/>
      <c r="D105" s="314">
        <f t="shared" ref="D105:R105" si="101">SUM(D103:D104)</f>
        <v>0</v>
      </c>
      <c r="E105" s="314"/>
      <c r="F105" s="314">
        <f t="shared" si="101"/>
        <v>0</v>
      </c>
      <c r="G105" s="314"/>
      <c r="H105" s="314">
        <f t="shared" si="101"/>
        <v>0</v>
      </c>
      <c r="I105" s="314"/>
      <c r="J105" s="314">
        <f t="shared" si="101"/>
        <v>0</v>
      </c>
      <c r="K105" s="314"/>
      <c r="L105" s="314">
        <f t="shared" si="101"/>
        <v>0</v>
      </c>
      <c r="M105" s="314"/>
      <c r="N105" s="314">
        <f t="shared" si="101"/>
        <v>0</v>
      </c>
      <c r="O105" s="314"/>
      <c r="P105" s="314">
        <f t="shared" si="101"/>
        <v>0</v>
      </c>
      <c r="Q105" s="314"/>
      <c r="R105" s="314">
        <f t="shared" si="101"/>
        <v>0</v>
      </c>
      <c r="S105" s="314"/>
      <c r="T105" s="417">
        <f t="shared" si="100"/>
        <v>0</v>
      </c>
      <c r="U105" s="448" t="s">
        <v>310</v>
      </c>
    </row>
    <row r="106" spans="1:23" ht="12.75" customHeight="1" x14ac:dyDescent="0.25">
      <c r="A106" s="421" t="str">
        <f>A$16</f>
        <v>Kopējās izmaksas</v>
      </c>
      <c r="B106" s="422">
        <f>B102+B105</f>
        <v>0</v>
      </c>
      <c r="C106" s="422"/>
      <c r="D106" s="422">
        <f t="shared" ref="D106:R106" si="102">D102+D105</f>
        <v>0</v>
      </c>
      <c r="E106" s="422"/>
      <c r="F106" s="422">
        <f t="shared" si="102"/>
        <v>0</v>
      </c>
      <c r="G106" s="422"/>
      <c r="H106" s="422">
        <f t="shared" si="102"/>
        <v>0</v>
      </c>
      <c r="I106" s="422"/>
      <c r="J106" s="422">
        <f t="shared" si="102"/>
        <v>0</v>
      </c>
      <c r="K106" s="422"/>
      <c r="L106" s="422">
        <f t="shared" si="102"/>
        <v>0</v>
      </c>
      <c r="M106" s="422"/>
      <c r="N106" s="422">
        <f t="shared" si="102"/>
        <v>0</v>
      </c>
      <c r="O106" s="422"/>
      <c r="P106" s="422">
        <f t="shared" si="102"/>
        <v>0</v>
      </c>
      <c r="Q106" s="422"/>
      <c r="R106" s="422">
        <f t="shared" si="102"/>
        <v>0</v>
      </c>
      <c r="S106" s="422"/>
      <c r="T106" s="424">
        <f t="shared" si="100"/>
        <v>0</v>
      </c>
      <c r="U106" s="448" t="s">
        <v>310</v>
      </c>
    </row>
    <row r="107" spans="1:23" ht="12.75" hidden="1" customHeight="1" x14ac:dyDescent="0.25">
      <c r="A107" s="435"/>
      <c r="B107" s="435"/>
      <c r="C107" s="435"/>
      <c r="D107" s="435"/>
      <c r="E107" s="435"/>
      <c r="F107" s="435"/>
      <c r="G107" s="435"/>
      <c r="H107" s="435"/>
      <c r="I107" s="435"/>
      <c r="J107" s="435"/>
      <c r="K107" s="435"/>
      <c r="L107" s="435"/>
      <c r="M107" s="435"/>
      <c r="N107" s="435"/>
      <c r="O107" s="435"/>
      <c r="P107" s="435"/>
      <c r="Q107" s="435"/>
      <c r="R107" s="435"/>
      <c r="S107" s="435"/>
      <c r="T107" s="435"/>
      <c r="U107" s="435"/>
    </row>
    <row r="108" spans="1:23" ht="24" hidden="1" customHeight="1" x14ac:dyDescent="0.2">
      <c r="A108" s="450" t="s">
        <v>322</v>
      </c>
      <c r="B108" s="438">
        <f>'1.2.1.B. Partneris-1'!C3</f>
        <v>0</v>
      </c>
      <c r="C108" s="439"/>
      <c r="D108" s="439"/>
      <c r="E108" s="439"/>
      <c r="F108" s="438">
        <f>'1.2.1.B. Partneris-1'!H3</f>
        <v>0</v>
      </c>
      <c r="G108" s="439"/>
      <c r="H108" s="440"/>
      <c r="I108" s="439"/>
      <c r="J108" s="440" t="s">
        <v>317</v>
      </c>
      <c r="K108" s="439"/>
      <c r="L108" s="442">
        <f>'11. DL 4.pielikums'!$E$43</f>
        <v>0</v>
      </c>
      <c r="M108" s="439"/>
      <c r="N108" s="443" t="s">
        <v>324</v>
      </c>
      <c r="O108" s="439"/>
      <c r="P108" s="440"/>
      <c r="Q108" s="439"/>
      <c r="R108" s="440"/>
      <c r="S108" s="439"/>
      <c r="T108" s="440"/>
      <c r="U108" s="440"/>
      <c r="W108" s="4">
        <f>IF(F108=Dati!$J$3,1,IF(F108=Dati!$J$4,2,IF(F108=Dati!$J$5,3,0)))</f>
        <v>2</v>
      </c>
    </row>
    <row r="109" spans="1:23" ht="12.75" hidden="1" customHeight="1" x14ac:dyDescent="0.2">
      <c r="A109" s="409" t="s">
        <v>302</v>
      </c>
      <c r="B109" s="410">
        <f>B$3</f>
        <v>2024</v>
      </c>
      <c r="C109" s="410"/>
      <c r="D109" s="410">
        <f>D$3</f>
        <v>2025</v>
      </c>
      <c r="E109" s="410"/>
      <c r="F109" s="410">
        <f>F$3</f>
        <v>2026</v>
      </c>
      <c r="G109" s="410"/>
      <c r="H109" s="410">
        <f>H$3</f>
        <v>2027</v>
      </c>
      <c r="I109" s="410"/>
      <c r="J109" s="410" t="str">
        <f>J$3</f>
        <v>X</v>
      </c>
      <c r="K109" s="410"/>
      <c r="L109" s="410" t="str">
        <f>L$3</f>
        <v>X</v>
      </c>
      <c r="M109" s="410"/>
      <c r="N109" s="410" t="str">
        <f>N$3</f>
        <v>X</v>
      </c>
      <c r="O109" s="410"/>
      <c r="P109" s="410" t="str">
        <f>P$3</f>
        <v>X</v>
      </c>
      <c r="Q109" s="410"/>
      <c r="R109" s="410" t="str">
        <f>R$3</f>
        <v>X</v>
      </c>
      <c r="S109" s="410"/>
      <c r="T109" s="410"/>
      <c r="U109" s="410"/>
    </row>
    <row r="110" spans="1:23" hidden="1" x14ac:dyDescent="0.2">
      <c r="A110" s="444"/>
      <c r="B110" s="411" t="s">
        <v>303</v>
      </c>
      <c r="C110" s="411"/>
      <c r="D110" s="411" t="s">
        <v>303</v>
      </c>
      <c r="E110" s="411"/>
      <c r="F110" s="411" t="s">
        <v>303</v>
      </c>
      <c r="G110" s="411"/>
      <c r="H110" s="411" t="s">
        <v>303</v>
      </c>
      <c r="I110" s="411"/>
      <c r="J110" s="411" t="s">
        <v>303</v>
      </c>
      <c r="K110" s="411"/>
      <c r="L110" s="411" t="s">
        <v>303</v>
      </c>
      <c r="M110" s="411"/>
      <c r="N110" s="411" t="s">
        <v>303</v>
      </c>
      <c r="O110" s="411"/>
      <c r="P110" s="411" t="s">
        <v>303</v>
      </c>
      <c r="Q110" s="411"/>
      <c r="R110" s="411" t="s">
        <v>303</v>
      </c>
      <c r="S110" s="411"/>
      <c r="T110" s="411" t="s">
        <v>184</v>
      </c>
      <c r="U110" s="411" t="s">
        <v>128</v>
      </c>
    </row>
    <row r="111" spans="1:23" ht="12.75" hidden="1" customHeight="1" x14ac:dyDescent="0.2">
      <c r="A111" s="445" t="str">
        <f>A$5</f>
        <v>Eiropas Reģionālās attīstības fonds</v>
      </c>
      <c r="B111" s="446">
        <f>(B118*$L$108)*$W$19-B115</f>
        <v>0</v>
      </c>
      <c r="C111" s="446"/>
      <c r="D111" s="446">
        <f t="shared" ref="D111:P111" si="103">(D118*$L$108)*$W$19-D115</f>
        <v>0</v>
      </c>
      <c r="E111" s="446"/>
      <c r="F111" s="446">
        <f t="shared" si="103"/>
        <v>0</v>
      </c>
      <c r="G111" s="446"/>
      <c r="H111" s="446">
        <f t="shared" si="103"/>
        <v>0</v>
      </c>
      <c r="I111" s="446"/>
      <c r="J111" s="446">
        <f t="shared" si="103"/>
        <v>0</v>
      </c>
      <c r="K111" s="446"/>
      <c r="L111" s="446">
        <f t="shared" si="103"/>
        <v>0</v>
      </c>
      <c r="M111" s="446"/>
      <c r="N111" s="446">
        <f t="shared" si="103"/>
        <v>0</v>
      </c>
      <c r="O111" s="446"/>
      <c r="P111" s="446">
        <f t="shared" si="103"/>
        <v>0</v>
      </c>
      <c r="Q111" s="446"/>
      <c r="R111" s="446">
        <f t="shared" ref="R111" si="104">(R118*$L$108-R115)*$W$19</f>
        <v>0</v>
      </c>
      <c r="S111" s="446"/>
      <c r="T111" s="413">
        <f t="shared" ref="T111:T117" si="105">SUM(B111:R111)</f>
        <v>0</v>
      </c>
      <c r="U111" s="414" t="e">
        <f>T111/$T$118</f>
        <v>#DIV/0!</v>
      </c>
    </row>
    <row r="112" spans="1:23" ht="12.75" hidden="1" customHeight="1" x14ac:dyDescent="0.2">
      <c r="A112" s="415" t="str">
        <f>A$6</f>
        <v>Attiecināmais valsts budžeta finansējums</v>
      </c>
      <c r="B112" s="446">
        <f>IF($W108=2,B118-B111,0)</f>
        <v>0</v>
      </c>
      <c r="C112" s="446"/>
      <c r="D112" s="446">
        <f t="shared" ref="D112:R112" si="106">IF($W108=2,D118-D111,0)</f>
        <v>0</v>
      </c>
      <c r="E112" s="446"/>
      <c r="F112" s="446">
        <f t="shared" si="106"/>
        <v>0</v>
      </c>
      <c r="G112" s="446"/>
      <c r="H112" s="446">
        <f t="shared" si="106"/>
        <v>0</v>
      </c>
      <c r="I112" s="446"/>
      <c r="J112" s="446">
        <f t="shared" si="106"/>
        <v>0</v>
      </c>
      <c r="K112" s="446"/>
      <c r="L112" s="446">
        <f t="shared" si="106"/>
        <v>0</v>
      </c>
      <c r="M112" s="446"/>
      <c r="N112" s="446">
        <f t="shared" si="106"/>
        <v>0</v>
      </c>
      <c r="O112" s="446"/>
      <c r="P112" s="446">
        <f t="shared" si="106"/>
        <v>0</v>
      </c>
      <c r="Q112" s="446"/>
      <c r="R112" s="446">
        <f t="shared" si="106"/>
        <v>0</v>
      </c>
      <c r="S112" s="446"/>
      <c r="T112" s="413">
        <f t="shared" si="105"/>
        <v>0</v>
      </c>
      <c r="U112" s="414" t="e">
        <f t="shared" ref="U112:U118" si="107">T112/$T$118</f>
        <v>#DIV/0!</v>
      </c>
    </row>
    <row r="113" spans="1:23" ht="12.75" hidden="1" customHeight="1" x14ac:dyDescent="0.2">
      <c r="A113" s="415" t="str">
        <f>A$7</f>
        <v>Valsts budžeta dotācija pašvaldībām</v>
      </c>
      <c r="B113" s="447">
        <f>IF($W108=1,(B111/0.85*0.15+B111)*0.15*'1.2.1.B. Partneris-1'!$O$3,0)</f>
        <v>0</v>
      </c>
      <c r="C113" s="447"/>
      <c r="D113" s="447">
        <f>IF($W108=1,(D111/0.85*0.15+D111)*0.15*'1.2.1.B. Partneris-1'!$O$3,0)</f>
        <v>0</v>
      </c>
      <c r="E113" s="447"/>
      <c r="F113" s="447">
        <f>IF($W108=1,(F111/0.85*0.15+F111)*0.15*'1.2.1.B. Partneris-1'!$O$3,0)</f>
        <v>0</v>
      </c>
      <c r="G113" s="447"/>
      <c r="H113" s="447">
        <f>IF($W108=1,(H111/0.85*0.15+H111)*0.15*'1.2.1.B. Partneris-1'!$O$3,0)</f>
        <v>0</v>
      </c>
      <c r="I113" s="447"/>
      <c r="J113" s="447">
        <f>IF($W108=1,(J111/0.85*0.15+J111)*0.15*'1.2.1.B. Partneris-1'!$O$3,0)</f>
        <v>0</v>
      </c>
      <c r="K113" s="447"/>
      <c r="L113" s="447">
        <f>IF($W108=1,(L111/0.85*0.15+L111)*0.15*'1.2.1.B. Partneris-1'!$O$3,0)</f>
        <v>0</v>
      </c>
      <c r="M113" s="447"/>
      <c r="N113" s="447">
        <f>IF($W108=1,(N111/0.85*0.15+N111)*0.15*'1.2.1.B. Partneris-1'!$O$3,0)</f>
        <v>0</v>
      </c>
      <c r="O113" s="447"/>
      <c r="P113" s="447">
        <f>IF($W108=1,(P111/0.85*0.15+P111)*0.15*'1.2.1.B. Partneris-1'!$O$3,0)</f>
        <v>0</v>
      </c>
      <c r="Q113" s="447"/>
      <c r="R113" s="447">
        <f>IF($W108=1,(R111/0.85*0.15+R111)*0.15*'1.2.1.B. Partneris-1'!$O$3,0)</f>
        <v>0</v>
      </c>
      <c r="S113" s="447"/>
      <c r="T113" s="413">
        <f t="shared" si="105"/>
        <v>0</v>
      </c>
      <c r="U113" s="414" t="e">
        <f t="shared" si="107"/>
        <v>#DIV/0!</v>
      </c>
    </row>
    <row r="114" spans="1:23" ht="12.75" hidden="1" customHeight="1" x14ac:dyDescent="0.2">
      <c r="A114" s="415" t="str">
        <f>A$8</f>
        <v>Pašvaldības finansējums</v>
      </c>
      <c r="B114" s="447">
        <f>IF($W108=1,B118-B111-B113-B117-B115,0)</f>
        <v>0</v>
      </c>
      <c r="C114" s="447"/>
      <c r="D114" s="447">
        <f t="shared" ref="D114:R114" si="108">IF($W108=1,D118-D111-D113-D117-D115,0)</f>
        <v>0</v>
      </c>
      <c r="E114" s="447"/>
      <c r="F114" s="447">
        <f t="shared" si="108"/>
        <v>0</v>
      </c>
      <c r="G114" s="447"/>
      <c r="H114" s="447">
        <f t="shared" si="108"/>
        <v>0</v>
      </c>
      <c r="I114" s="447"/>
      <c r="J114" s="447">
        <f t="shared" si="108"/>
        <v>0</v>
      </c>
      <c r="K114" s="447"/>
      <c r="L114" s="447">
        <f t="shared" si="108"/>
        <v>0</v>
      </c>
      <c r="M114" s="447"/>
      <c r="N114" s="447">
        <f t="shared" si="108"/>
        <v>0</v>
      </c>
      <c r="O114" s="447"/>
      <c r="P114" s="447">
        <f t="shared" si="108"/>
        <v>0</v>
      </c>
      <c r="Q114" s="447"/>
      <c r="R114" s="447">
        <f t="shared" si="108"/>
        <v>0</v>
      </c>
      <c r="S114" s="447"/>
      <c r="T114" s="413">
        <f t="shared" si="105"/>
        <v>0</v>
      </c>
      <c r="U114" s="414" t="e">
        <f>T114/$T$118</f>
        <v>#DIV/0!</v>
      </c>
    </row>
    <row r="115" spans="1:23" s="3" customFormat="1" ht="12.75" hidden="1" customHeight="1" x14ac:dyDescent="0.2">
      <c r="A115" s="415" t="str">
        <f>A$9</f>
        <v>Elastības finansējuma apjoms (attiecināmais valsts budžeta finansējums)</v>
      </c>
      <c r="B115" s="447">
        <f>B118*$L$108*$W$20</f>
        <v>0</v>
      </c>
      <c r="C115" s="447"/>
      <c r="D115" s="447">
        <f t="shared" ref="D115:R115" si="109">D118*$L$108*$W$20</f>
        <v>0</v>
      </c>
      <c r="E115" s="447"/>
      <c r="F115" s="447">
        <f t="shared" si="109"/>
        <v>0</v>
      </c>
      <c r="G115" s="447"/>
      <c r="H115" s="447">
        <f t="shared" si="109"/>
        <v>0</v>
      </c>
      <c r="I115" s="447"/>
      <c r="J115" s="447">
        <f t="shared" si="109"/>
        <v>0</v>
      </c>
      <c r="K115" s="447"/>
      <c r="L115" s="447">
        <f t="shared" si="109"/>
        <v>0</v>
      </c>
      <c r="M115" s="447"/>
      <c r="N115" s="447">
        <f t="shared" si="109"/>
        <v>0</v>
      </c>
      <c r="O115" s="447"/>
      <c r="P115" s="447">
        <f t="shared" si="109"/>
        <v>0</v>
      </c>
      <c r="Q115" s="447"/>
      <c r="R115" s="447">
        <f t="shared" si="109"/>
        <v>0</v>
      </c>
      <c r="S115" s="447"/>
      <c r="T115" s="413">
        <f t="shared" si="105"/>
        <v>0</v>
      </c>
      <c r="U115" s="414" t="e">
        <f t="shared" si="107"/>
        <v>#DIV/0!</v>
      </c>
    </row>
    <row r="116" spans="1:23" ht="12.75" hidden="1" customHeight="1" x14ac:dyDescent="0.2">
      <c r="A116" s="416" t="str">
        <f>A$10</f>
        <v>Publiskās attiecināmās izmaksas</v>
      </c>
      <c r="B116" s="314">
        <f>SUM(B111:B115)</f>
        <v>0</v>
      </c>
      <c r="C116" s="314"/>
      <c r="D116" s="314">
        <f t="shared" ref="D116:R116" si="110">SUM(D111:D115)</f>
        <v>0</v>
      </c>
      <c r="E116" s="314"/>
      <c r="F116" s="314">
        <f t="shared" si="110"/>
        <v>0</v>
      </c>
      <c r="G116" s="314"/>
      <c r="H116" s="314">
        <f t="shared" si="110"/>
        <v>0</v>
      </c>
      <c r="I116" s="314"/>
      <c r="J116" s="314">
        <f t="shared" si="110"/>
        <v>0</v>
      </c>
      <c r="K116" s="314"/>
      <c r="L116" s="314">
        <f t="shared" si="110"/>
        <v>0</v>
      </c>
      <c r="M116" s="314"/>
      <c r="N116" s="314">
        <f t="shared" si="110"/>
        <v>0</v>
      </c>
      <c r="O116" s="314"/>
      <c r="P116" s="314">
        <f t="shared" si="110"/>
        <v>0</v>
      </c>
      <c r="Q116" s="314"/>
      <c r="R116" s="314">
        <f t="shared" si="110"/>
        <v>0</v>
      </c>
      <c r="S116" s="314"/>
      <c r="T116" s="417">
        <f t="shared" si="105"/>
        <v>0</v>
      </c>
      <c r="U116" s="414" t="e">
        <f t="shared" si="107"/>
        <v>#DIV/0!</v>
      </c>
    </row>
    <row r="117" spans="1:23" ht="12.75" hidden="1" customHeight="1" x14ac:dyDescent="0.2">
      <c r="A117" s="415" t="str">
        <f>A$11</f>
        <v>Privātās attiecināmās izmaksas</v>
      </c>
      <c r="B117" s="447">
        <f>B118*'11. DL 4.pielikums'!$G$35-B118*$L$108</f>
        <v>0</v>
      </c>
      <c r="C117" s="447"/>
      <c r="D117" s="447">
        <f>D118*'11. DL 4.pielikums'!$G$35-D118*$L$108</f>
        <v>0</v>
      </c>
      <c r="E117" s="447"/>
      <c r="F117" s="447">
        <f>F118*'11. DL 4.pielikums'!$G$35-F118*$L$108</f>
        <v>0</v>
      </c>
      <c r="G117" s="447"/>
      <c r="H117" s="447">
        <f>H118*'11. DL 4.pielikums'!$G$35-H118*$L$108</f>
        <v>0</v>
      </c>
      <c r="I117" s="447"/>
      <c r="J117" s="447">
        <f>J118*'11. DL 4.pielikums'!$G$35-J118*$L$108</f>
        <v>0</v>
      </c>
      <c r="K117" s="447"/>
      <c r="L117" s="447">
        <f>L118*'11. DL 4.pielikums'!$G$35-L118*$L$108</f>
        <v>0</v>
      </c>
      <c r="M117" s="447"/>
      <c r="N117" s="447">
        <f>N118*'11. DL 4.pielikums'!$G$35-N118*$L$108</f>
        <v>0</v>
      </c>
      <c r="O117" s="447"/>
      <c r="P117" s="447">
        <f>P118*'11. DL 4.pielikums'!$G$35-P118*$L$108</f>
        <v>0</v>
      </c>
      <c r="Q117" s="447"/>
      <c r="R117" s="447">
        <f>R118*'11. DL 4.pielikums'!$G$35-R118*$L$108</f>
        <v>0</v>
      </c>
      <c r="S117" s="447"/>
      <c r="T117" s="413">
        <f t="shared" si="105"/>
        <v>0</v>
      </c>
      <c r="U117" s="414" t="e">
        <f t="shared" si="107"/>
        <v>#DIV/0!</v>
      </c>
    </row>
    <row r="118" spans="1:23" ht="12.75" hidden="1" customHeight="1" x14ac:dyDescent="0.2">
      <c r="A118" s="416" t="str">
        <f>A$12</f>
        <v>Kopējās attiecināmās izmaksas</v>
      </c>
      <c r="B118" s="314">
        <f>IF(B23=2,'1.2.1.B. Partneris-1'!H27,'1.2.1.B. Partneris-1'!H27*B23)</f>
        <v>0</v>
      </c>
      <c r="C118" s="314"/>
      <c r="D118" s="314">
        <f>IF(D23=2,'1.2.1.B. Partneris-1'!J27+'1.2.1.B. Partneris-1'!H27,'1.2.1.B. Partneris-1'!J27*D23)</f>
        <v>0</v>
      </c>
      <c r="E118" s="314"/>
      <c r="F118" s="314">
        <f>IF(F23=2,'1.2.1.B. Partneris-1'!L27+'1.2.1.B. Partneris-1'!J27+'1.2.1.B. Partneris-1'!H27,'1.2.1.B. Partneris-1'!L27*F23)</f>
        <v>0</v>
      </c>
      <c r="G118" s="314"/>
      <c r="H118" s="314">
        <f>IF(H23=2,'1.2.1.B. Partneris-1'!N27+'1.2.1.B. Partneris-1'!L27+'1.2.1.B. Partneris-1'!J27+'1.2.1.B. Partneris-1'!H27,'1.2.1.B. Partneris-1'!N27*H23)</f>
        <v>0</v>
      </c>
      <c r="I118" s="314"/>
      <c r="J118" s="314">
        <f>IF(J23=2,'1.2.1.B. Partneris-1'!P27,'1.2.1.B. Partneris-1'!P27*J23)</f>
        <v>0</v>
      </c>
      <c r="K118" s="314"/>
      <c r="L118" s="314">
        <f>IF(L23=2,'1.2.1.B. Partneris-1'!R27,'1.2.1.B. Partneris-1'!R27*L23)</f>
        <v>0</v>
      </c>
      <c r="M118" s="314"/>
      <c r="N118" s="314">
        <f>IF(N23=2,'1.2.1.B. Partneris-1'!T27,'1.2.1.B. Partneris-1'!T27*N23)</f>
        <v>0</v>
      </c>
      <c r="O118" s="314"/>
      <c r="P118" s="314">
        <f>IF(P23=2,'1.2.1.B. Partneris-1'!V27,'1.2.1.B. Partneris-1'!V27*P23)</f>
        <v>0</v>
      </c>
      <c r="Q118" s="314"/>
      <c r="R118" s="314">
        <f>IF(R23=2,'1.2.1.B. Partneris-1'!X27,'1.2.1.B. Partneris-1'!X27*R23)</f>
        <v>0</v>
      </c>
      <c r="S118" s="314"/>
      <c r="T118" s="417">
        <f>SUM(B118:R118)</f>
        <v>0</v>
      </c>
      <c r="U118" s="414" t="e">
        <f t="shared" si="107"/>
        <v>#DIV/0!</v>
      </c>
    </row>
    <row r="119" spans="1:23" ht="12.75" hidden="1" customHeight="1" x14ac:dyDescent="0.2">
      <c r="A119" s="415" t="str">
        <f>A$13</f>
        <v>Publiskās ārpusprojekta izmaksas</v>
      </c>
      <c r="B119" s="449"/>
      <c r="C119" s="449"/>
      <c r="D119" s="449"/>
      <c r="E119" s="449"/>
      <c r="F119" s="449"/>
      <c r="G119" s="449"/>
      <c r="H119" s="449"/>
      <c r="I119" s="449"/>
      <c r="J119" s="449"/>
      <c r="K119" s="449"/>
      <c r="L119" s="449"/>
      <c r="M119" s="449"/>
      <c r="N119" s="449"/>
      <c r="O119" s="449"/>
      <c r="P119" s="449"/>
      <c r="Q119" s="449"/>
      <c r="R119" s="449"/>
      <c r="S119" s="449"/>
      <c r="T119" s="413">
        <f t="shared" ref="T119:T121" si="111">SUM(B119:R119)</f>
        <v>0</v>
      </c>
      <c r="U119" s="448" t="s">
        <v>310</v>
      </c>
    </row>
    <row r="120" spans="1:23" ht="12.75" hidden="1" customHeight="1" x14ac:dyDescent="0.2">
      <c r="A120" s="415" t="str">
        <f>A$14</f>
        <v>Privātās ārpusprojekta izmaksas</v>
      </c>
      <c r="B120" s="447">
        <f>IF(B23=2,'1.2.1.B. Partneris-1'!I27,'1.2.1.B. Partneris-1'!I27*B23)</f>
        <v>0</v>
      </c>
      <c r="C120" s="447"/>
      <c r="D120" s="447">
        <f>IF(D23=2,'1.2.1.B. Partneris-1'!K27+'1.2.1.B. Partneris-1'!I27,'1.2.1.B. Partneris-1'!K27*D23)</f>
        <v>0</v>
      </c>
      <c r="E120" s="447"/>
      <c r="F120" s="447">
        <f>IF(F23=2,'1.2.1.B. Partneris-1'!M27+'1.2.1.B. Partneris-1'!K27+'1.2.1.B. Partneris-1'!I27,'1.2.1.B. Partneris-1'!M27*F23)</f>
        <v>0</v>
      </c>
      <c r="G120" s="447"/>
      <c r="H120" s="447">
        <f>IF(H23=2,'1.2.1.B. Partneris-1'!O27+'1.2.1.B. Partneris-1'!M27+'1.2.1.B. Partneris-1'!K27+'1.2.1.B. Partneris-1'!I27,'1.2.1.B. Partneris-1'!O27*H23)</f>
        <v>0</v>
      </c>
      <c r="I120" s="447"/>
      <c r="J120" s="447">
        <f>IF(J23=2,'1.2.1.B. Partneris-1'!Q27,'1.2.1.B. Partneris-1'!Q27*J23)</f>
        <v>0</v>
      </c>
      <c r="K120" s="447"/>
      <c r="L120" s="447">
        <f>IF(L23=2,'1.2.1.B. Partneris-1'!S27,'1.2.1.B. Partneris-1'!S27*L23)</f>
        <v>0</v>
      </c>
      <c r="M120" s="447"/>
      <c r="N120" s="447">
        <f>IF(N23=2,'1.2.1.B. Partneris-1'!U27,'1.2.1.B. Partneris-1'!U27*N23)</f>
        <v>0</v>
      </c>
      <c r="O120" s="447"/>
      <c r="P120" s="447">
        <f>IF(P23=2,'1.2.1.B. Partneris-1'!W27,'1.2.1.B. Partneris-1'!W27*P23)</f>
        <v>0</v>
      </c>
      <c r="Q120" s="447"/>
      <c r="R120" s="447">
        <f>IF(R23=2,'1.2.1.B. Partneris-1'!Y27,'1.2.1.B. Partneris-1'!Y27*R23)</f>
        <v>0</v>
      </c>
      <c r="S120" s="447"/>
      <c r="T120" s="413">
        <f t="shared" si="111"/>
        <v>0</v>
      </c>
      <c r="U120" s="448" t="s">
        <v>310</v>
      </c>
    </row>
    <row r="121" spans="1:23" ht="12.75" hidden="1" customHeight="1" x14ac:dyDescent="0.2">
      <c r="A121" s="416" t="str">
        <f>A$15</f>
        <v>Ārpusprojekta izmaksas kopā</v>
      </c>
      <c r="B121" s="314">
        <f>SUM(B119:B120)</f>
        <v>0</v>
      </c>
      <c r="C121" s="314"/>
      <c r="D121" s="314">
        <f t="shared" ref="D121:R121" si="112">SUM(D119:D120)</f>
        <v>0</v>
      </c>
      <c r="E121" s="314"/>
      <c r="F121" s="314">
        <f t="shared" si="112"/>
        <v>0</v>
      </c>
      <c r="G121" s="314"/>
      <c r="H121" s="314">
        <f t="shared" si="112"/>
        <v>0</v>
      </c>
      <c r="I121" s="314"/>
      <c r="J121" s="314">
        <f t="shared" si="112"/>
        <v>0</v>
      </c>
      <c r="K121" s="314"/>
      <c r="L121" s="314">
        <f t="shared" si="112"/>
        <v>0</v>
      </c>
      <c r="M121" s="314"/>
      <c r="N121" s="314">
        <f t="shared" si="112"/>
        <v>0</v>
      </c>
      <c r="O121" s="314"/>
      <c r="P121" s="314">
        <f t="shared" si="112"/>
        <v>0</v>
      </c>
      <c r="Q121" s="314"/>
      <c r="R121" s="314">
        <f t="shared" si="112"/>
        <v>0</v>
      </c>
      <c r="S121" s="314"/>
      <c r="T121" s="417">
        <f t="shared" si="111"/>
        <v>0</v>
      </c>
      <c r="U121" s="448" t="s">
        <v>310</v>
      </c>
    </row>
    <row r="122" spans="1:23" ht="12.75" hidden="1" customHeight="1" x14ac:dyDescent="0.25">
      <c r="A122" s="421" t="str">
        <f>A$16</f>
        <v>Kopējās izmaksas</v>
      </c>
      <c r="B122" s="422">
        <f>B118+B121</f>
        <v>0</v>
      </c>
      <c r="C122" s="422"/>
      <c r="D122" s="422">
        <f t="shared" ref="D122:R122" si="113">D118+D121</f>
        <v>0</v>
      </c>
      <c r="E122" s="422"/>
      <c r="F122" s="422">
        <f t="shared" si="113"/>
        <v>0</v>
      </c>
      <c r="G122" s="422"/>
      <c r="H122" s="422">
        <f t="shared" si="113"/>
        <v>0</v>
      </c>
      <c r="I122" s="422"/>
      <c r="J122" s="422">
        <f t="shared" si="113"/>
        <v>0</v>
      </c>
      <c r="K122" s="422"/>
      <c r="L122" s="422">
        <f t="shared" si="113"/>
        <v>0</v>
      </c>
      <c r="M122" s="422"/>
      <c r="N122" s="422">
        <f t="shared" si="113"/>
        <v>0</v>
      </c>
      <c r="O122" s="422"/>
      <c r="P122" s="422">
        <f t="shared" si="113"/>
        <v>0</v>
      </c>
      <c r="Q122" s="422"/>
      <c r="R122" s="422">
        <f t="shared" si="113"/>
        <v>0</v>
      </c>
      <c r="S122" s="422"/>
      <c r="T122" s="417">
        <f>SUM(B122:R122)</f>
        <v>0</v>
      </c>
      <c r="U122" s="448" t="s">
        <v>310</v>
      </c>
    </row>
    <row r="123" spans="1:23" ht="12.75" hidden="1" customHeight="1" x14ac:dyDescent="0.25">
      <c r="A123" s="435"/>
      <c r="B123" s="435"/>
      <c r="C123" s="435"/>
      <c r="D123" s="435"/>
      <c r="E123" s="435"/>
      <c r="F123" s="435"/>
      <c r="G123" s="435"/>
      <c r="H123" s="435"/>
      <c r="I123" s="435"/>
      <c r="J123" s="435"/>
      <c r="K123" s="435"/>
      <c r="L123" s="435"/>
      <c r="M123" s="435"/>
      <c r="N123" s="435"/>
      <c r="O123" s="435"/>
      <c r="P123" s="435"/>
      <c r="Q123" s="435"/>
      <c r="R123" s="435"/>
      <c r="S123" s="435"/>
      <c r="T123" s="435"/>
      <c r="U123" s="435"/>
    </row>
    <row r="124" spans="1:23" ht="24" hidden="1" customHeight="1" x14ac:dyDescent="0.2">
      <c r="A124" s="450" t="s">
        <v>322</v>
      </c>
      <c r="B124" s="438">
        <f>'1.2.1.B. Partneris-1'!C3</f>
        <v>0</v>
      </c>
      <c r="C124" s="439"/>
      <c r="D124" s="439"/>
      <c r="E124" s="439"/>
      <c r="F124" s="438">
        <f>'1.2.1.B. Partneris-1'!H3</f>
        <v>0</v>
      </c>
      <c r="G124" s="439"/>
      <c r="H124" s="440"/>
      <c r="I124" s="439"/>
      <c r="J124" s="440" t="s">
        <v>317</v>
      </c>
      <c r="K124" s="439"/>
      <c r="L124" s="442">
        <f>'1.2.1.B. Partneris-1'!C14</f>
        <v>1</v>
      </c>
      <c r="M124" s="439"/>
      <c r="N124" s="443" t="s">
        <v>325</v>
      </c>
      <c r="O124" s="439"/>
      <c r="P124" s="440"/>
      <c r="Q124" s="439"/>
      <c r="R124" s="440"/>
      <c r="S124" s="439"/>
      <c r="T124" s="440"/>
      <c r="U124" s="440"/>
      <c r="W124" s="4">
        <f>IF(F124=Dati!$J$3,1,IF(F124=Dati!$J$4,2,IF(F124=Dati!$J$5,3,0)))</f>
        <v>2</v>
      </c>
    </row>
    <row r="125" spans="1:23" hidden="1" x14ac:dyDescent="0.2">
      <c r="A125" s="409" t="s">
        <v>302</v>
      </c>
      <c r="B125" s="410">
        <f>B$3</f>
        <v>2024</v>
      </c>
      <c r="C125" s="410"/>
      <c r="D125" s="410">
        <f>D$3</f>
        <v>2025</v>
      </c>
      <c r="E125" s="410"/>
      <c r="F125" s="410">
        <f>F$3</f>
        <v>2026</v>
      </c>
      <c r="G125" s="410"/>
      <c r="H125" s="410">
        <f>H$3</f>
        <v>2027</v>
      </c>
      <c r="I125" s="410"/>
      <c r="J125" s="410" t="str">
        <f>J$3</f>
        <v>X</v>
      </c>
      <c r="K125" s="410"/>
      <c r="L125" s="410" t="str">
        <f>L$3</f>
        <v>X</v>
      </c>
      <c r="M125" s="410"/>
      <c r="N125" s="410" t="str">
        <f>N$3</f>
        <v>X</v>
      </c>
      <c r="O125" s="410"/>
      <c r="P125" s="410" t="str">
        <f>P$3</f>
        <v>X</v>
      </c>
      <c r="Q125" s="410"/>
      <c r="R125" s="410" t="str">
        <f>R$3</f>
        <v>X</v>
      </c>
      <c r="S125" s="410"/>
      <c r="T125" s="410"/>
      <c r="U125" s="410"/>
    </row>
    <row r="126" spans="1:23" hidden="1" x14ac:dyDescent="0.2">
      <c r="A126" s="444"/>
      <c r="B126" s="411" t="s">
        <v>303</v>
      </c>
      <c r="C126" s="411"/>
      <c r="D126" s="411" t="s">
        <v>303</v>
      </c>
      <c r="E126" s="411"/>
      <c r="F126" s="411" t="s">
        <v>303</v>
      </c>
      <c r="G126" s="411"/>
      <c r="H126" s="411" t="s">
        <v>303</v>
      </c>
      <c r="I126" s="411"/>
      <c r="J126" s="411" t="s">
        <v>303</v>
      </c>
      <c r="K126" s="411"/>
      <c r="L126" s="411" t="s">
        <v>303</v>
      </c>
      <c r="M126" s="411"/>
      <c r="N126" s="411" t="s">
        <v>303</v>
      </c>
      <c r="O126" s="411"/>
      <c r="P126" s="411" t="s">
        <v>303</v>
      </c>
      <c r="Q126" s="411"/>
      <c r="R126" s="411" t="s">
        <v>303</v>
      </c>
      <c r="S126" s="411"/>
      <c r="T126" s="411" t="s">
        <v>184</v>
      </c>
      <c r="U126" s="411" t="s">
        <v>128</v>
      </c>
    </row>
    <row r="127" spans="1:23" ht="12.75" hidden="1" customHeight="1" x14ac:dyDescent="0.2">
      <c r="A127" s="445" t="str">
        <f>A$5</f>
        <v>Eiropas Reģionālās attīstības fonds</v>
      </c>
      <c r="B127" s="446">
        <f>(B134*$L$124)*$W$19-B131</f>
        <v>0</v>
      </c>
      <c r="C127" s="446"/>
      <c r="D127" s="446">
        <f t="shared" ref="D127:P127" si="114">(D134*$L$124)*$W$19-D131</f>
        <v>0</v>
      </c>
      <c r="E127" s="446"/>
      <c r="F127" s="446">
        <f t="shared" si="114"/>
        <v>0</v>
      </c>
      <c r="G127" s="446"/>
      <c r="H127" s="446">
        <f t="shared" si="114"/>
        <v>0</v>
      </c>
      <c r="I127" s="446"/>
      <c r="J127" s="446">
        <f t="shared" si="114"/>
        <v>0</v>
      </c>
      <c r="K127" s="446"/>
      <c r="L127" s="446">
        <f t="shared" si="114"/>
        <v>0</v>
      </c>
      <c r="M127" s="446"/>
      <c r="N127" s="446">
        <f t="shared" si="114"/>
        <v>0</v>
      </c>
      <c r="O127" s="446"/>
      <c r="P127" s="446">
        <f t="shared" si="114"/>
        <v>0</v>
      </c>
      <c r="Q127" s="446"/>
      <c r="R127" s="446">
        <f t="shared" ref="R127" si="115">(R134*$L$124-R131)*$W$19</f>
        <v>0</v>
      </c>
      <c r="S127" s="446"/>
      <c r="T127" s="413">
        <f t="shared" ref="T127:T133" si="116">SUM(B127:R127)</f>
        <v>0</v>
      </c>
      <c r="U127" s="414" t="e">
        <f>T127/$T$134</f>
        <v>#DIV/0!</v>
      </c>
    </row>
    <row r="128" spans="1:23" ht="12.75" hidden="1" customHeight="1" x14ac:dyDescent="0.2">
      <c r="A128" s="415" t="str">
        <f>A$6</f>
        <v>Attiecināmais valsts budžeta finansējums</v>
      </c>
      <c r="B128" s="446"/>
      <c r="C128" s="446"/>
      <c r="D128" s="446"/>
      <c r="E128" s="446"/>
      <c r="F128" s="446"/>
      <c r="G128" s="446"/>
      <c r="H128" s="446"/>
      <c r="I128" s="446"/>
      <c r="J128" s="446"/>
      <c r="K128" s="446"/>
      <c r="L128" s="446"/>
      <c r="M128" s="446"/>
      <c r="N128" s="446"/>
      <c r="O128" s="446"/>
      <c r="P128" s="446"/>
      <c r="Q128" s="446"/>
      <c r="R128" s="446"/>
      <c r="S128" s="446"/>
      <c r="T128" s="413">
        <f t="shared" si="116"/>
        <v>0</v>
      </c>
      <c r="U128" s="414" t="e">
        <f t="shared" ref="U128:U134" si="117">T128/$T$134</f>
        <v>#DIV/0!</v>
      </c>
    </row>
    <row r="129" spans="1:24" ht="12.75" hidden="1" customHeight="1" x14ac:dyDescent="0.2">
      <c r="A129" s="415" t="str">
        <f>A$7</f>
        <v>Valsts budžeta dotācija pašvaldībām</v>
      </c>
      <c r="B129" s="447"/>
      <c r="C129" s="447"/>
      <c r="D129" s="447"/>
      <c r="E129" s="447"/>
      <c r="F129" s="447"/>
      <c r="G129" s="447"/>
      <c r="H129" s="447"/>
      <c r="I129" s="447"/>
      <c r="J129" s="447"/>
      <c r="K129" s="447"/>
      <c r="L129" s="447"/>
      <c r="M129" s="447"/>
      <c r="N129" s="447"/>
      <c r="O129" s="447"/>
      <c r="P129" s="447"/>
      <c r="Q129" s="447"/>
      <c r="R129" s="447"/>
      <c r="S129" s="447"/>
      <c r="T129" s="413">
        <f t="shared" si="116"/>
        <v>0</v>
      </c>
      <c r="U129" s="414" t="e">
        <f t="shared" si="117"/>
        <v>#DIV/0!</v>
      </c>
    </row>
    <row r="130" spans="1:24" ht="12.75" hidden="1" customHeight="1" x14ac:dyDescent="0.2">
      <c r="A130" s="415" t="str">
        <f>A$8</f>
        <v>Pašvaldības finansējums</v>
      </c>
      <c r="B130" s="447"/>
      <c r="C130" s="447"/>
      <c r="D130" s="447"/>
      <c r="E130" s="447"/>
      <c r="F130" s="447"/>
      <c r="G130" s="447"/>
      <c r="H130" s="447"/>
      <c r="I130" s="447"/>
      <c r="J130" s="447"/>
      <c r="K130" s="447"/>
      <c r="L130" s="447"/>
      <c r="M130" s="447"/>
      <c r="N130" s="447"/>
      <c r="O130" s="447"/>
      <c r="P130" s="447"/>
      <c r="Q130" s="447"/>
      <c r="R130" s="447"/>
      <c r="S130" s="447"/>
      <c r="T130" s="413">
        <f t="shared" si="116"/>
        <v>0</v>
      </c>
      <c r="U130" s="414" t="e">
        <f t="shared" si="117"/>
        <v>#DIV/0!</v>
      </c>
    </row>
    <row r="131" spans="1:24" s="3" customFormat="1" ht="12.75" hidden="1" customHeight="1" x14ac:dyDescent="0.2">
      <c r="A131" s="415" t="str">
        <f>A$9</f>
        <v>Elastības finansējuma apjoms (attiecināmais valsts budžeta finansējums)</v>
      </c>
      <c r="B131" s="447">
        <f>B134*$L$124*$W$20</f>
        <v>0</v>
      </c>
      <c r="C131" s="447"/>
      <c r="D131" s="447">
        <f t="shared" ref="D131:R131" si="118">D134*$L$124*$W$20</f>
        <v>0</v>
      </c>
      <c r="E131" s="447"/>
      <c r="F131" s="447">
        <f t="shared" si="118"/>
        <v>0</v>
      </c>
      <c r="G131" s="447"/>
      <c r="H131" s="447">
        <f t="shared" si="118"/>
        <v>0</v>
      </c>
      <c r="I131" s="447"/>
      <c r="J131" s="447">
        <f t="shared" si="118"/>
        <v>0</v>
      </c>
      <c r="K131" s="447"/>
      <c r="L131" s="447">
        <f t="shared" si="118"/>
        <v>0</v>
      </c>
      <c r="M131" s="447"/>
      <c r="N131" s="447">
        <f t="shared" si="118"/>
        <v>0</v>
      </c>
      <c r="O131" s="447"/>
      <c r="P131" s="447">
        <f t="shared" si="118"/>
        <v>0</v>
      </c>
      <c r="Q131" s="447"/>
      <c r="R131" s="447">
        <f t="shared" si="118"/>
        <v>0</v>
      </c>
      <c r="S131" s="447"/>
      <c r="T131" s="413">
        <f t="shared" si="116"/>
        <v>0</v>
      </c>
      <c r="U131" s="414" t="e">
        <f t="shared" si="117"/>
        <v>#DIV/0!</v>
      </c>
    </row>
    <row r="132" spans="1:24" ht="12.75" hidden="1" customHeight="1" x14ac:dyDescent="0.2">
      <c r="A132" s="416" t="str">
        <f>A$10</f>
        <v>Publiskās attiecināmās izmaksas</v>
      </c>
      <c r="B132" s="314">
        <f>SUM(B127:B131)</f>
        <v>0</v>
      </c>
      <c r="C132" s="314"/>
      <c r="D132" s="314">
        <f t="shared" ref="D132:R132" si="119">SUM(D127:D131)</f>
        <v>0</v>
      </c>
      <c r="E132" s="314"/>
      <c r="F132" s="314">
        <f t="shared" si="119"/>
        <v>0</v>
      </c>
      <c r="G132" s="314"/>
      <c r="H132" s="314">
        <f t="shared" si="119"/>
        <v>0</v>
      </c>
      <c r="I132" s="314"/>
      <c r="J132" s="314">
        <f t="shared" si="119"/>
        <v>0</v>
      </c>
      <c r="K132" s="314"/>
      <c r="L132" s="314">
        <f t="shared" si="119"/>
        <v>0</v>
      </c>
      <c r="M132" s="314"/>
      <c r="N132" s="314">
        <f t="shared" si="119"/>
        <v>0</v>
      </c>
      <c r="O132" s="314"/>
      <c r="P132" s="314">
        <f t="shared" si="119"/>
        <v>0</v>
      </c>
      <c r="Q132" s="314"/>
      <c r="R132" s="314">
        <f t="shared" si="119"/>
        <v>0</v>
      </c>
      <c r="S132" s="314"/>
      <c r="T132" s="417">
        <f t="shared" si="116"/>
        <v>0</v>
      </c>
      <c r="U132" s="414" t="e">
        <f t="shared" si="117"/>
        <v>#DIV/0!</v>
      </c>
    </row>
    <row r="133" spans="1:24" ht="12.75" hidden="1" customHeight="1" x14ac:dyDescent="0.2">
      <c r="A133" s="415" t="str">
        <f>A$11</f>
        <v>Privātās attiecināmās izmaksas</v>
      </c>
      <c r="B133" s="447">
        <f>B134-B132</f>
        <v>0</v>
      </c>
      <c r="C133" s="447"/>
      <c r="D133" s="447">
        <f t="shared" ref="D133:R133" si="120">D134-D132</f>
        <v>0</v>
      </c>
      <c r="E133" s="447"/>
      <c r="F133" s="447">
        <f t="shared" si="120"/>
        <v>0</v>
      </c>
      <c r="G133" s="447"/>
      <c r="H133" s="447">
        <f t="shared" si="120"/>
        <v>0</v>
      </c>
      <c r="I133" s="447"/>
      <c r="J133" s="447">
        <f t="shared" si="120"/>
        <v>0</v>
      </c>
      <c r="K133" s="447"/>
      <c r="L133" s="447">
        <f t="shared" si="120"/>
        <v>0</v>
      </c>
      <c r="M133" s="447"/>
      <c r="N133" s="447">
        <f t="shared" si="120"/>
        <v>0</v>
      </c>
      <c r="O133" s="447"/>
      <c r="P133" s="447">
        <f t="shared" si="120"/>
        <v>0</v>
      </c>
      <c r="Q133" s="447"/>
      <c r="R133" s="447">
        <f t="shared" si="120"/>
        <v>0</v>
      </c>
      <c r="S133" s="447"/>
      <c r="T133" s="413">
        <f t="shared" si="116"/>
        <v>0</v>
      </c>
      <c r="U133" s="414" t="e">
        <f t="shared" si="117"/>
        <v>#DIV/0!</v>
      </c>
    </row>
    <row r="134" spans="1:24" ht="12.75" hidden="1" customHeight="1" x14ac:dyDescent="0.2">
      <c r="A134" s="416" t="str">
        <f>A$12</f>
        <v>Kopējās attiecināmās izmaksas</v>
      </c>
      <c r="B134" s="314">
        <f>IF(B23=2,'1.2.1.B. Partneris-1'!H28,'1.2.1.B. Partneris-1'!H28*B23)</f>
        <v>0</v>
      </c>
      <c r="C134" s="314"/>
      <c r="D134" s="314">
        <f>IF(D23=2,'1.2.1.B. Partneris-1'!J28+'1.2.1.B. Partneris-1'!H28,'1.2.1.B. Partneris-1'!J28*D23)</f>
        <v>0</v>
      </c>
      <c r="E134" s="314"/>
      <c r="F134" s="314">
        <f>IF(F23=2,'1.2.1.B. Partneris-1'!L28+'1.2.1.B. Partneris-1'!J28+'1.2.1.B. Partneris-1'!H28,'1.2.1.B. Partneris-1'!L28*F23)</f>
        <v>0</v>
      </c>
      <c r="G134" s="314"/>
      <c r="H134" s="314">
        <f>IF(H23=2,'1.2.1.B. Partneris-1'!N28+'1.2.1.B. Partneris-1'!L28+'1.2.1.B. Partneris-1'!J28+'1.2.1.B. Partneris-1'!H28,'1.2.1.B. Partneris-1'!N28*H23)</f>
        <v>0</v>
      </c>
      <c r="I134" s="314"/>
      <c r="J134" s="314">
        <f>IF(J23=2,'1.2.1.B. Partneris-1'!P28,'1.2.1.B. Partneris-1'!P28*J23)</f>
        <v>0</v>
      </c>
      <c r="K134" s="314"/>
      <c r="L134" s="314">
        <f>IF(L23=2,'1.2.1.B. Partneris-1'!R28,'1.2.1.B. Partneris-1'!R28*L23)</f>
        <v>0</v>
      </c>
      <c r="M134" s="314"/>
      <c r="N134" s="314">
        <f>IF(N23=2,'1.2.1.B. Partneris-1'!T28,'1.2.1.B. Partneris-1'!T28*N23)</f>
        <v>0</v>
      </c>
      <c r="O134" s="314"/>
      <c r="P134" s="314">
        <f>IF(P23=2,'1.2.1.B. Partneris-1'!V28,'1.2.1.B. Partneris-1'!V28*P23)</f>
        <v>0</v>
      </c>
      <c r="Q134" s="314"/>
      <c r="R134" s="314">
        <f>IF(R23=2,'1.2.1.B. Partneris-1'!X28,'1.2.1.B. Partneris-1'!X28*R23)</f>
        <v>0</v>
      </c>
      <c r="S134" s="314"/>
      <c r="T134" s="417">
        <f>SUM(B134:R134)</f>
        <v>0</v>
      </c>
      <c r="U134" s="414" t="e">
        <f t="shared" si="117"/>
        <v>#DIV/0!</v>
      </c>
    </row>
    <row r="135" spans="1:24" ht="12.75" hidden="1" customHeight="1" x14ac:dyDescent="0.2">
      <c r="A135" s="415" t="str">
        <f>A$13</f>
        <v>Publiskās ārpusprojekta izmaksas</v>
      </c>
      <c r="B135" s="449"/>
      <c r="C135" s="449"/>
      <c r="D135" s="449"/>
      <c r="E135" s="449"/>
      <c r="F135" s="449"/>
      <c r="G135" s="449"/>
      <c r="H135" s="449"/>
      <c r="I135" s="449"/>
      <c r="J135" s="449"/>
      <c r="K135" s="449"/>
      <c r="L135" s="449"/>
      <c r="M135" s="449"/>
      <c r="N135" s="449"/>
      <c r="O135" s="449"/>
      <c r="P135" s="449"/>
      <c r="Q135" s="449"/>
      <c r="R135" s="449"/>
      <c r="S135" s="449"/>
      <c r="T135" s="413">
        <f t="shared" ref="T135:T137" si="121">SUM(B135:R135)</f>
        <v>0</v>
      </c>
      <c r="U135" s="448" t="s">
        <v>310</v>
      </c>
    </row>
    <row r="136" spans="1:24" ht="12.75" hidden="1" customHeight="1" x14ac:dyDescent="0.2">
      <c r="A136" s="415" t="str">
        <f>A$14</f>
        <v>Privātās ārpusprojekta izmaksas</v>
      </c>
      <c r="B136" s="447">
        <f>IF(B23=2,'1.2.1.B. Partneris-1'!I28,'1.2.1.B. Partneris-1'!I28*B23)</f>
        <v>0</v>
      </c>
      <c r="C136" s="447"/>
      <c r="D136" s="447">
        <f>IF(D23=2,'1.2.1.B. Partneris-1'!K28+'1.2.1.B. Partneris-1'!I28,'1.2.1.B. Partneris-1'!K28*D23)</f>
        <v>0</v>
      </c>
      <c r="E136" s="447"/>
      <c r="F136" s="447">
        <f>IF(F23=2,'1.2.1.B. Partneris-1'!M28+'1.2.1.B. Partneris-1'!K28+'1.2.1.B. Partneris-1'!I28,'1.2.1.B. Partneris-1'!M28*F23)</f>
        <v>0</v>
      </c>
      <c r="G136" s="447"/>
      <c r="H136" s="447">
        <f>IF(H23=2,'1.2.1.B. Partneris-1'!O28+'1.2.1.B. Partneris-1'!M28+'1.2.1.B. Partneris-1'!K28+'1.2.1.B. Partneris-1'!I28,'1.2.1.B. Partneris-1'!O28*H23)</f>
        <v>0</v>
      </c>
      <c r="I136" s="447"/>
      <c r="J136" s="447">
        <f>IF(J23=2,'1.2.1.B. Partneris-1'!Q28,'1.2.1.B. Partneris-1'!Q28*J23)</f>
        <v>0</v>
      </c>
      <c r="K136" s="447"/>
      <c r="L136" s="447">
        <f>IF(L23=2,'1.2.1.B. Partneris-1'!S28,'1.2.1.B. Partneris-1'!S28*L23)</f>
        <v>0</v>
      </c>
      <c r="M136" s="447"/>
      <c r="N136" s="447">
        <f>IF(N23=2,'1.2.1.B. Partneris-1'!U28,'1.2.1.B. Partneris-1'!U28*N23)</f>
        <v>0</v>
      </c>
      <c r="O136" s="447"/>
      <c r="P136" s="447">
        <f>IF(P23=2,'1.2.1.B. Partneris-1'!W28,'1.2.1.B. Partneris-1'!W28*P23)</f>
        <v>0</v>
      </c>
      <c r="Q136" s="447"/>
      <c r="R136" s="447">
        <f>IF(R23=2,'1.2.1.B. Partneris-1'!Y28,'1.2.1.B. Partneris-1'!Y28*R23)</f>
        <v>0</v>
      </c>
      <c r="S136" s="447"/>
      <c r="T136" s="413">
        <f t="shared" si="121"/>
        <v>0</v>
      </c>
      <c r="U136" s="448" t="s">
        <v>310</v>
      </c>
    </row>
    <row r="137" spans="1:24" ht="12.75" hidden="1" customHeight="1" x14ac:dyDescent="0.2">
      <c r="A137" s="416" t="str">
        <f>A$15</f>
        <v>Ārpusprojekta izmaksas kopā</v>
      </c>
      <c r="B137" s="314">
        <f>SUM(B135:B136)</f>
        <v>0</v>
      </c>
      <c r="C137" s="314"/>
      <c r="D137" s="314">
        <f t="shared" ref="D137:R137" si="122">SUM(D135:D136)</f>
        <v>0</v>
      </c>
      <c r="E137" s="314"/>
      <c r="F137" s="314">
        <f t="shared" si="122"/>
        <v>0</v>
      </c>
      <c r="G137" s="314"/>
      <c r="H137" s="314">
        <f t="shared" si="122"/>
        <v>0</v>
      </c>
      <c r="I137" s="314"/>
      <c r="J137" s="314">
        <f t="shared" si="122"/>
        <v>0</v>
      </c>
      <c r="K137" s="314"/>
      <c r="L137" s="314">
        <f t="shared" si="122"/>
        <v>0</v>
      </c>
      <c r="M137" s="314"/>
      <c r="N137" s="314">
        <f t="shared" si="122"/>
        <v>0</v>
      </c>
      <c r="O137" s="314"/>
      <c r="P137" s="314">
        <f t="shared" si="122"/>
        <v>0</v>
      </c>
      <c r="Q137" s="314"/>
      <c r="R137" s="314">
        <f t="shared" si="122"/>
        <v>0</v>
      </c>
      <c r="S137" s="314"/>
      <c r="T137" s="417">
        <f t="shared" si="121"/>
        <v>0</v>
      </c>
      <c r="U137" s="448" t="s">
        <v>310</v>
      </c>
    </row>
    <row r="138" spans="1:24" ht="12.75" hidden="1" customHeight="1" x14ac:dyDescent="0.25">
      <c r="A138" s="421" t="str">
        <f>A$16</f>
        <v>Kopējās izmaksas</v>
      </c>
      <c r="B138" s="422">
        <f>B134+B137</f>
        <v>0</v>
      </c>
      <c r="C138" s="422"/>
      <c r="D138" s="422">
        <f t="shared" ref="D138:R138" si="123">D134+D137</f>
        <v>0</v>
      </c>
      <c r="E138" s="422"/>
      <c r="F138" s="422">
        <f t="shared" si="123"/>
        <v>0</v>
      </c>
      <c r="G138" s="422"/>
      <c r="H138" s="422">
        <f t="shared" si="123"/>
        <v>0</v>
      </c>
      <c r="I138" s="422"/>
      <c r="J138" s="422">
        <f t="shared" si="123"/>
        <v>0</v>
      </c>
      <c r="K138" s="422"/>
      <c r="L138" s="422">
        <f t="shared" si="123"/>
        <v>0</v>
      </c>
      <c r="M138" s="422"/>
      <c r="N138" s="422">
        <f t="shared" si="123"/>
        <v>0</v>
      </c>
      <c r="O138" s="422"/>
      <c r="P138" s="422">
        <f t="shared" si="123"/>
        <v>0</v>
      </c>
      <c r="Q138" s="422"/>
      <c r="R138" s="422">
        <f t="shared" si="123"/>
        <v>0</v>
      </c>
      <c r="S138" s="422"/>
      <c r="T138" s="417">
        <f>SUM(B138:R138)</f>
        <v>0</v>
      </c>
      <c r="U138" s="448" t="s">
        <v>310</v>
      </c>
    </row>
    <row r="139" spans="1:24" ht="12.75" customHeight="1" x14ac:dyDescent="0.25">
      <c r="A139" s="435"/>
      <c r="B139" s="435"/>
      <c r="C139" s="435"/>
      <c r="D139" s="435"/>
      <c r="E139" s="435"/>
      <c r="F139" s="435"/>
      <c r="G139" s="435"/>
      <c r="H139" s="435"/>
      <c r="I139" s="435"/>
      <c r="J139" s="435"/>
      <c r="K139" s="435"/>
      <c r="L139" s="435"/>
      <c r="M139" s="435"/>
      <c r="N139" s="435"/>
      <c r="O139" s="435"/>
      <c r="P139" s="435"/>
      <c r="Q139" s="435"/>
      <c r="R139" s="435"/>
      <c r="S139" s="435"/>
      <c r="T139" s="435"/>
      <c r="U139" s="435"/>
    </row>
    <row r="140" spans="1:24" ht="24" customHeight="1" x14ac:dyDescent="0.2">
      <c r="A140" s="450" t="s">
        <v>322</v>
      </c>
      <c r="B140" s="438">
        <f>'1.2.1.C. Partneris-1'!C3</f>
        <v>0</v>
      </c>
      <c r="C140" s="439"/>
      <c r="D140" s="439"/>
      <c r="E140" s="439"/>
      <c r="F140" s="438">
        <f>'1.2.1.C. Partneris-1'!H3</f>
        <v>0</v>
      </c>
      <c r="G140" s="439"/>
      <c r="H140" s="440"/>
      <c r="I140" s="439"/>
      <c r="J140" s="440" t="s">
        <v>317</v>
      </c>
      <c r="K140" s="439"/>
      <c r="L140" s="442">
        <f>'1.2.1.C. Partneris-1'!C24</f>
        <v>0.85</v>
      </c>
      <c r="M140" s="439"/>
      <c r="N140" s="443" t="s">
        <v>326</v>
      </c>
      <c r="O140" s="439"/>
      <c r="P140" s="440"/>
      <c r="Q140" s="439"/>
      <c r="R140" s="440"/>
      <c r="S140" s="439"/>
      <c r="T140" s="440"/>
      <c r="U140" s="440"/>
      <c r="W140" s="4">
        <f>IF(F140=Dati!$J$8,1,IF(F140=Dati!$J$9,2,IF(F140=Dati!$J$10,3,0)))</f>
        <v>2</v>
      </c>
      <c r="X140" s="4">
        <f>'1.2.1.C. Partneris-1'!AA3</f>
        <v>0</v>
      </c>
    </row>
    <row r="141" spans="1:24" x14ac:dyDescent="0.2">
      <c r="A141" s="409" t="s">
        <v>302</v>
      </c>
      <c r="B141" s="410">
        <f>B$3</f>
        <v>2024</v>
      </c>
      <c r="C141" s="410"/>
      <c r="D141" s="410">
        <f>D$3</f>
        <v>2025</v>
      </c>
      <c r="E141" s="410"/>
      <c r="F141" s="410">
        <f>F$3</f>
        <v>2026</v>
      </c>
      <c r="G141" s="410"/>
      <c r="H141" s="410">
        <f>H$3</f>
        <v>2027</v>
      </c>
      <c r="I141" s="410"/>
      <c r="J141" s="410" t="str">
        <f>J$3</f>
        <v>X</v>
      </c>
      <c r="K141" s="410"/>
      <c r="L141" s="410" t="str">
        <f>L$3</f>
        <v>X</v>
      </c>
      <c r="M141" s="410"/>
      <c r="N141" s="410" t="str">
        <f>N$3</f>
        <v>X</v>
      </c>
      <c r="O141" s="410"/>
      <c r="P141" s="410" t="str">
        <f>P$3</f>
        <v>X</v>
      </c>
      <c r="Q141" s="410"/>
      <c r="R141" s="410" t="str">
        <f>R$3</f>
        <v>X</v>
      </c>
      <c r="S141" s="410"/>
      <c r="T141" s="410"/>
      <c r="U141" s="410"/>
    </row>
    <row r="142" spans="1:24" x14ac:dyDescent="0.2">
      <c r="A142" s="444"/>
      <c r="B142" s="411" t="s">
        <v>303</v>
      </c>
      <c r="C142" s="411"/>
      <c r="D142" s="411" t="s">
        <v>303</v>
      </c>
      <c r="E142" s="411"/>
      <c r="F142" s="411" t="s">
        <v>303</v>
      </c>
      <c r="G142" s="411"/>
      <c r="H142" s="411" t="s">
        <v>303</v>
      </c>
      <c r="I142" s="411"/>
      <c r="J142" s="411" t="s">
        <v>303</v>
      </c>
      <c r="K142" s="411"/>
      <c r="L142" s="411" t="s">
        <v>303</v>
      </c>
      <c r="M142" s="411"/>
      <c r="N142" s="411" t="s">
        <v>303</v>
      </c>
      <c r="O142" s="411"/>
      <c r="P142" s="411" t="s">
        <v>303</v>
      </c>
      <c r="Q142" s="411"/>
      <c r="R142" s="411" t="s">
        <v>303</v>
      </c>
      <c r="S142" s="411"/>
      <c r="T142" s="411" t="s">
        <v>184</v>
      </c>
      <c r="U142" s="411" t="s">
        <v>128</v>
      </c>
    </row>
    <row r="143" spans="1:24" ht="12.75" customHeight="1" x14ac:dyDescent="0.2">
      <c r="A143" s="445" t="str">
        <f>A$5</f>
        <v>Eiropas Reģionālās attīstības fonds</v>
      </c>
      <c r="B143" s="446">
        <f>(B150*$L$140)*$W$19-B155</f>
        <v>0</v>
      </c>
      <c r="C143" s="446"/>
      <c r="D143" s="446">
        <f>(D150*$L$140)*$W$19-D155</f>
        <v>0</v>
      </c>
      <c r="E143" s="446"/>
      <c r="F143" s="446">
        <f>(F150*$L$140-F155)*$W$19</f>
        <v>0</v>
      </c>
      <c r="G143" s="446"/>
      <c r="H143" s="446">
        <f>(H150*$L$140-H155)*$W$19</f>
        <v>0</v>
      </c>
      <c r="I143" s="446"/>
      <c r="J143" s="446">
        <f>(J150*$L$140-J155)*$W$19</f>
        <v>0</v>
      </c>
      <c r="K143" s="446"/>
      <c r="L143" s="446">
        <f>(L150*$L$140-L155)*$W$19</f>
        <v>0</v>
      </c>
      <c r="M143" s="446"/>
      <c r="N143" s="446">
        <f>(N150*$L$140-N155)*$W$19</f>
        <v>0</v>
      </c>
      <c r="O143" s="446"/>
      <c r="P143" s="446">
        <f>(P150*$L$140-P155)*$W$19</f>
        <v>0</v>
      </c>
      <c r="Q143" s="446"/>
      <c r="R143" s="446">
        <f>(R150*$L$140-R155)*$W$19</f>
        <v>0</v>
      </c>
      <c r="S143" s="446"/>
      <c r="T143" s="413">
        <f>SUM(B143:R143)</f>
        <v>0</v>
      </c>
      <c r="U143" s="414" t="e">
        <f>T143/$T$150</f>
        <v>#DIV/0!</v>
      </c>
    </row>
    <row r="144" spans="1:24" ht="12.75" hidden="1" customHeight="1" x14ac:dyDescent="0.2">
      <c r="A144" s="415" t="str">
        <f>A$6</f>
        <v>Attiecināmais valsts budžeta finansējums</v>
      </c>
      <c r="B144" s="446">
        <f>IF($W140=2,B150-B143,0)</f>
        <v>0</v>
      </c>
      <c r="C144" s="446"/>
      <c r="D144" s="446">
        <f>IF($W140=2,D150-D143,0)</f>
        <v>0</v>
      </c>
      <c r="E144" s="446"/>
      <c r="F144" s="446">
        <f>IF($W140=2,F150-F143,0)</f>
        <v>0</v>
      </c>
      <c r="G144" s="446"/>
      <c r="H144" s="446">
        <f>IF($W140=2,H150-H143,0)</f>
        <v>0</v>
      </c>
      <c r="I144" s="446"/>
      <c r="J144" s="446">
        <f>IF($W140=2,J150-J143,0)</f>
        <v>0</v>
      </c>
      <c r="K144" s="446"/>
      <c r="L144" s="446">
        <f>IF($W140=2,L150-L143,0)</f>
        <v>0</v>
      </c>
      <c r="M144" s="446"/>
      <c r="N144" s="446">
        <f>IF($W140=2,N150-N143,0)</f>
        <v>0</v>
      </c>
      <c r="O144" s="446"/>
      <c r="P144" s="446">
        <f>IF($W140=2,P150-P143,0)</f>
        <v>0</v>
      </c>
      <c r="Q144" s="446"/>
      <c r="R144" s="446">
        <f>IF($W140=2,R150-R143,0)</f>
        <v>0</v>
      </c>
      <c r="S144" s="446"/>
      <c r="T144" s="413">
        <f t="shared" ref="T144:T149" si="124">SUM(B144:R144)</f>
        <v>0</v>
      </c>
      <c r="U144" s="414" t="e">
        <f>T144/$T$150</f>
        <v>#DIV/0!</v>
      </c>
    </row>
    <row r="145" spans="1:23" ht="12.75" hidden="1" customHeight="1" x14ac:dyDescent="0.2">
      <c r="A145" s="415" t="str">
        <f>A$7</f>
        <v>Valsts budžeta dotācija pašvaldībām</v>
      </c>
      <c r="B145" s="447">
        <f>IF($W140=1,(B143/0.85*0.15+B143)*0.15*'1.2.1.C. Partneris-1'!$O$3,0)</f>
        <v>0</v>
      </c>
      <c r="C145" s="447"/>
      <c r="D145" s="447">
        <f>IF($W140=1,(D143/0.85*0.15+D143)*0.15*'1.2.1.C. Partneris-1'!$O$3,0)</f>
        <v>0</v>
      </c>
      <c r="E145" s="447"/>
      <c r="F145" s="447">
        <f>IF($W140=1,(F143/0.85*0.15+F143)*0.15*'1.2.1.C. Partneris-1'!$O$3,0)</f>
        <v>0</v>
      </c>
      <c r="G145" s="447"/>
      <c r="H145" s="447">
        <f>IF($W140=1,(H143/0.85*0.15+H143)*0.15*'1.2.1.C. Partneris-1'!$O$3,0)</f>
        <v>0</v>
      </c>
      <c r="I145" s="447"/>
      <c r="J145" s="447">
        <f>IF($W140=1,(J143/0.85*0.15+J143)*0.15*'1.2.1.C. Partneris-1'!$O$3,0)</f>
        <v>0</v>
      </c>
      <c r="K145" s="447"/>
      <c r="L145" s="447">
        <f>IF($W140=1,(L143/0.85*0.15+L143)*0.15*'1.2.1.C. Partneris-1'!$O$3,0)</f>
        <v>0</v>
      </c>
      <c r="M145" s="447"/>
      <c r="N145" s="447">
        <f>IF($W140=1,(N143/0.85*0.15+N143)*0.15*'1.2.1.C. Partneris-1'!$O$3,0)</f>
        <v>0</v>
      </c>
      <c r="O145" s="447"/>
      <c r="P145" s="447">
        <f>IF($W140=1,(P143/0.85*0.15+P143)*0.15*'1.2.1.C. Partneris-1'!$O$3,0)</f>
        <v>0</v>
      </c>
      <c r="Q145" s="447"/>
      <c r="R145" s="447">
        <f>IF($W140=1,(R143/0.85*0.15+R143)*0.15*'1.2.1.C. Partneris-1'!$O$3,0)</f>
        <v>0</v>
      </c>
      <c r="S145" s="447"/>
      <c r="T145" s="413">
        <f t="shared" si="124"/>
        <v>0</v>
      </c>
      <c r="U145" s="414" t="e">
        <f>T145/$T$150</f>
        <v>#DIV/0!</v>
      </c>
    </row>
    <row r="146" spans="1:23" ht="12.75" customHeight="1" x14ac:dyDescent="0.2">
      <c r="A146" s="415" t="str">
        <f>A$8</f>
        <v>Pašvaldības finansējums</v>
      </c>
      <c r="B146" s="447">
        <f>IF($W140=1,B150-B143-B145-B149-B147,0)</f>
        <v>0</v>
      </c>
      <c r="C146" s="447"/>
      <c r="D146" s="447">
        <f>IF($W140=1,D150-D143-D145-D149-D147,0)</f>
        <v>0</v>
      </c>
      <c r="E146" s="447"/>
      <c r="F146" s="447">
        <f>IF($W140=1,F150-F143-F145-F149-F147,0)</f>
        <v>0</v>
      </c>
      <c r="G146" s="447"/>
      <c r="H146" s="447">
        <f>IF($W140=1,H150-H143-H145-H149-H147,0)</f>
        <v>0</v>
      </c>
      <c r="I146" s="447"/>
      <c r="J146" s="447">
        <f>IF($W140=1,J150-J143-J145-J149-J147,0)</f>
        <v>0</v>
      </c>
      <c r="K146" s="447"/>
      <c r="L146" s="447">
        <f>IF($W140=1,L150-L143-L145-L149-L147,0)</f>
        <v>0</v>
      </c>
      <c r="M146" s="447"/>
      <c r="N146" s="447">
        <f>IF($W140=1,N150-N143-N145-N149-N147,0)</f>
        <v>0</v>
      </c>
      <c r="O146" s="447"/>
      <c r="P146" s="447">
        <f>IF($W140=1,P150-P143-P145-P149-P147,0)</f>
        <v>0</v>
      </c>
      <c r="Q146" s="447"/>
      <c r="R146" s="447">
        <f>IF($W140=1,R150-R143-R145-R149-R147,0)</f>
        <v>0</v>
      </c>
      <c r="S146" s="447"/>
      <c r="T146" s="413">
        <f t="shared" si="124"/>
        <v>0</v>
      </c>
      <c r="U146" s="414" t="e">
        <f>T146/$T$150</f>
        <v>#DIV/0!</v>
      </c>
    </row>
    <row r="147" spans="1:23" s="3" customFormat="1" ht="12.75" hidden="1" customHeight="1" x14ac:dyDescent="0.2">
      <c r="A147" s="415" t="str">
        <f>A$9</f>
        <v>Elastības finansējuma apjoms (attiecināmais valsts budžeta finansējums)</v>
      </c>
      <c r="B147" s="447">
        <f>IF($X$140=2,B150*(1-$L$140)+(B150*$L$140*$W$20)+(B150*$L$140*(1-$W$19)),B150*$L$140*$W$20)</f>
        <v>0</v>
      </c>
      <c r="C147" s="447"/>
      <c r="D147" s="447">
        <f>IF($X$140=2,D150*(1-$L$140)+(D150*$L$140*$W$20)+(D150*$L$140*(1-$W$19)),D150*$L$140*$W$20)</f>
        <v>0</v>
      </c>
      <c r="E147" s="447"/>
      <c r="F147" s="447">
        <f>IF($X$140=2,F150*(1-$L$140)+(F150*$L$140*$W$20)+(F150*$L$140*(1-$W$19)),F150*$L$140*$W$20)</f>
        <v>0</v>
      </c>
      <c r="G147" s="447"/>
      <c r="H147" s="447">
        <f>IF($X$140=2,H150*(1-$L$140)+(H150*$L$140*$W$20)+(H150*$L$140*(1-$W$19)),H150*$L$140*$W$20)</f>
        <v>0</v>
      </c>
      <c r="I147" s="447"/>
      <c r="J147" s="447">
        <f>IF($X$140=2,J150*(1-$L$140)+(J150*$L$140*$W$20)+(J150*$L$140*(1-$W$19)),J150*$L$140*$W$20)</f>
        <v>0</v>
      </c>
      <c r="K147" s="447"/>
      <c r="L147" s="447">
        <f>IF($X$140=2,L150*(1-$L$140)+(L150*$L$140*$W$20)+(L150*$L$140*(1-$W$19)),L150*$L$140*$W$20)</f>
        <v>0</v>
      </c>
      <c r="M147" s="447"/>
      <c r="N147" s="447">
        <f>IF($X$140=2,N150*(1-$L$140)+(N150*$L$140*$W$20)+(N150*$L$140*(1-$W$19)),N150*$L$140*$W$20)</f>
        <v>0</v>
      </c>
      <c r="O147" s="447"/>
      <c r="P147" s="447">
        <f>IF($X$140=2,P150*(1-$L$140)+(P150*$L$140*$W$20)+(P150*$L$140*(1-$W$19)),P150*$L$140*$W$20)</f>
        <v>0</v>
      </c>
      <c r="Q147" s="447"/>
      <c r="R147" s="447">
        <f>IF($X$140=2,R150*(1-$L$140)+(R150*$L$140*$W$20)+(R150*$L$140*(1-$W$19)),R150*$L$140*$W$20)</f>
        <v>0</v>
      </c>
      <c r="S147" s="447"/>
      <c r="T147" s="413">
        <f t="shared" si="124"/>
        <v>0</v>
      </c>
      <c r="U147" s="414" t="e">
        <f>T147/$T$150</f>
        <v>#DIV/0!</v>
      </c>
    </row>
    <row r="148" spans="1:23" ht="12.75" customHeight="1" x14ac:dyDescent="0.2">
      <c r="A148" s="416" t="str">
        <f>A$10</f>
        <v>Publiskās attiecināmās izmaksas</v>
      </c>
      <c r="B148" s="314">
        <f>SUM(B143:B147)</f>
        <v>0</v>
      </c>
      <c r="C148" s="314"/>
      <c r="D148" s="314">
        <f t="shared" ref="D148:R148" si="125">SUM(D143:D147)</f>
        <v>0</v>
      </c>
      <c r="E148" s="314"/>
      <c r="F148" s="314">
        <f t="shared" si="125"/>
        <v>0</v>
      </c>
      <c r="G148" s="314"/>
      <c r="H148" s="314">
        <f t="shared" si="125"/>
        <v>0</v>
      </c>
      <c r="I148" s="314"/>
      <c r="J148" s="314">
        <f t="shared" si="125"/>
        <v>0</v>
      </c>
      <c r="K148" s="314"/>
      <c r="L148" s="314">
        <f t="shared" si="125"/>
        <v>0</v>
      </c>
      <c r="M148" s="314"/>
      <c r="N148" s="314">
        <f t="shared" si="125"/>
        <v>0</v>
      </c>
      <c r="O148" s="314"/>
      <c r="P148" s="314">
        <f t="shared" si="125"/>
        <v>0</v>
      </c>
      <c r="Q148" s="314"/>
      <c r="R148" s="314">
        <f t="shared" si="125"/>
        <v>0</v>
      </c>
      <c r="S148" s="314"/>
      <c r="T148" s="417">
        <f t="shared" si="124"/>
        <v>0</v>
      </c>
      <c r="U148" s="414" t="e">
        <f>T148/$T$150</f>
        <v>#DIV/0!</v>
      </c>
    </row>
    <row r="149" spans="1:23" ht="12.75" customHeight="1" x14ac:dyDescent="0.2">
      <c r="A149" s="415" t="str">
        <f>A$11</f>
        <v>Privātās attiecināmās izmaksas</v>
      </c>
      <c r="B149" s="447">
        <f>IF($W$140=1,0,IF($W$140=3,B150-B148,0))</f>
        <v>0</v>
      </c>
      <c r="C149" s="447"/>
      <c r="D149" s="447">
        <f t="shared" ref="D149" si="126">IF($W$140=1,0,IF($W$140=3,D150-D148,0))</f>
        <v>0</v>
      </c>
      <c r="E149" s="447"/>
      <c r="F149" s="447">
        <f t="shared" ref="F149" si="127">IF($W$140=1,0,IF($W$140=3,F150-F148,0))</f>
        <v>0</v>
      </c>
      <c r="G149" s="447"/>
      <c r="H149" s="447">
        <f t="shared" ref="H149" si="128">IF($W$140=1,0,IF($W$140=3,H150-H148,0))</f>
        <v>0</v>
      </c>
      <c r="I149" s="447"/>
      <c r="J149" s="447">
        <f t="shared" ref="J149" si="129">IF($W$140=1,0,IF($W$140=3,J150-J148,0))</f>
        <v>0</v>
      </c>
      <c r="K149" s="447"/>
      <c r="L149" s="447">
        <f t="shared" ref="L149" si="130">IF($W$140=1,0,IF($W$140=3,L150-L148,0))</f>
        <v>0</v>
      </c>
      <c r="M149" s="447"/>
      <c r="N149" s="447">
        <f t="shared" ref="N149" si="131">IF($W$140=1,0,IF($W$140=3,N150-N148,0))</f>
        <v>0</v>
      </c>
      <c r="O149" s="447"/>
      <c r="P149" s="447">
        <f t="shared" ref="P149" si="132">IF($W$140=1,0,IF($W$140=3,P150-P148,0))</f>
        <v>0</v>
      </c>
      <c r="Q149" s="447"/>
      <c r="R149" s="447">
        <f t="shared" ref="R149" si="133">IF($W$140=1,0,IF($W$140=3,R150-R148,0))</f>
        <v>0</v>
      </c>
      <c r="S149" s="447"/>
      <c r="T149" s="413">
        <f t="shared" si="124"/>
        <v>0</v>
      </c>
      <c r="U149" s="414" t="e">
        <f t="shared" ref="U149" si="134">T149/$T$150</f>
        <v>#DIV/0!</v>
      </c>
    </row>
    <row r="150" spans="1:23" ht="12.75" customHeight="1" x14ac:dyDescent="0.2">
      <c r="A150" s="416" t="str">
        <f>A$12</f>
        <v>Kopējās attiecināmās izmaksas</v>
      </c>
      <c r="B150" s="314">
        <f>IF(B23=2,'1.2.1.C. Partneris-1'!H24,'1.2.1.C. Partneris-1'!H24*B23)</f>
        <v>0</v>
      </c>
      <c r="C150" s="314"/>
      <c r="D150" s="314">
        <f>IF(D23=2,'1.2.1.C. Partneris-1'!J24+'1.2.1.C. Partneris-1'!H24,'1.2.1.C. Partneris-1'!J24*D23)</f>
        <v>0</v>
      </c>
      <c r="E150" s="314"/>
      <c r="F150" s="314">
        <f>IF(F23=2,'1.2.1.C. Partneris-1'!L24+'1.2.1.C. Partneris-1'!J24+'1.2.1.C. Partneris-1'!H24,'1.2.1.C. Partneris-1'!L24*F23)</f>
        <v>0</v>
      </c>
      <c r="G150" s="314"/>
      <c r="H150" s="314">
        <f>IF(H23=2,'1.2.1.C. Partneris-1'!N24+'1.2.1.C. Partneris-1'!L24+'1.2.1.C. Partneris-1'!J24+'1.2.1.C. Partneris-1'!H24,'1.2.1.C. Partneris-1'!N24*H23)</f>
        <v>0</v>
      </c>
      <c r="I150" s="314"/>
      <c r="J150" s="314">
        <f>IF(J23=2,'1.2.1.C. Partneris-1'!P24,'1.2.1.C. Partneris-1'!P24*J23)</f>
        <v>0</v>
      </c>
      <c r="K150" s="314"/>
      <c r="L150" s="314">
        <f>IF(L23=2,'1.2.1.C. Partneris-1'!R24,'1.2.1.C. Partneris-1'!R24*L23)</f>
        <v>0</v>
      </c>
      <c r="M150" s="314"/>
      <c r="N150" s="314">
        <f>IF(N23=2,'1.2.1.C. Partneris-1'!T24,'1.2.1.C. Partneris-1'!T24*N23)</f>
        <v>0</v>
      </c>
      <c r="O150" s="314"/>
      <c r="P150" s="314">
        <f>IF(P23=2,'1.2.1.C. Partneris-1'!V24,'1.2.1.C. Partneris-1'!V24*P23)</f>
        <v>0</v>
      </c>
      <c r="Q150" s="314"/>
      <c r="R150" s="314">
        <f>IF(R23=2,'1.2.1.C. Partneris-1'!X24,'1.2.1.C. Partneris-1'!X24*R23)</f>
        <v>0</v>
      </c>
      <c r="S150" s="314"/>
      <c r="T150" s="417">
        <f>SUM(B150:R150)</f>
        <v>0</v>
      </c>
      <c r="U150" s="414" t="e">
        <f>T150/$T$150</f>
        <v>#DIV/0!</v>
      </c>
    </row>
    <row r="151" spans="1:23" ht="12.75" customHeight="1" x14ac:dyDescent="0.2">
      <c r="A151" s="415" t="str">
        <f>A$13</f>
        <v>Publiskās ārpusprojekta izmaksas</v>
      </c>
      <c r="B151" s="447">
        <f>IF($W140=1,B156,0)</f>
        <v>0</v>
      </c>
      <c r="C151" s="447"/>
      <c r="D151" s="447">
        <f>IF($W140=1,D156,0)</f>
        <v>0</v>
      </c>
      <c r="E151" s="447"/>
      <c r="F151" s="447">
        <f>IF($W140=1,F156,0)</f>
        <v>0</v>
      </c>
      <c r="G151" s="447"/>
      <c r="H151" s="447">
        <f>IF($W140=1,H156,0)</f>
        <v>0</v>
      </c>
      <c r="I151" s="447"/>
      <c r="J151" s="447">
        <f>IF($W140=1,J156,0)</f>
        <v>0</v>
      </c>
      <c r="K151" s="447"/>
      <c r="L151" s="447">
        <f>IF($W140=1,L156,0)</f>
        <v>0</v>
      </c>
      <c r="M151" s="447"/>
      <c r="N151" s="447">
        <f>IF($W140=1,N156,0)</f>
        <v>0</v>
      </c>
      <c r="O151" s="447"/>
      <c r="P151" s="447">
        <f>IF($W140=1,P156,0)</f>
        <v>0</v>
      </c>
      <c r="Q151" s="447"/>
      <c r="R151" s="447">
        <f>IF($W140=1,R156,0)</f>
        <v>0</v>
      </c>
      <c r="S151" s="447"/>
      <c r="T151" s="413">
        <f>SUM(B151:R151)</f>
        <v>0</v>
      </c>
      <c r="U151" s="448" t="s">
        <v>310</v>
      </c>
    </row>
    <row r="152" spans="1:23" ht="12.75" customHeight="1" x14ac:dyDescent="0.2">
      <c r="A152" s="415" t="str">
        <f>A$14</f>
        <v>Privātās ārpusprojekta izmaksas</v>
      </c>
      <c r="B152" s="447">
        <f>IF($W140=3,B156,0)</f>
        <v>0</v>
      </c>
      <c r="C152" s="447"/>
      <c r="D152" s="447">
        <f>IF($W140=3,D156,0)</f>
        <v>0</v>
      </c>
      <c r="E152" s="447"/>
      <c r="F152" s="447">
        <f>IF($W140=3,F156,0)</f>
        <v>0</v>
      </c>
      <c r="G152" s="447"/>
      <c r="H152" s="447">
        <f>IF($W140=3,H156,0)</f>
        <v>0</v>
      </c>
      <c r="I152" s="447"/>
      <c r="J152" s="447">
        <f>IF($W140=3,J156,0)</f>
        <v>0</v>
      </c>
      <c r="K152" s="447"/>
      <c r="L152" s="447">
        <f>IF($W140=3,L156,0)</f>
        <v>0</v>
      </c>
      <c r="M152" s="447"/>
      <c r="N152" s="447">
        <f>IF($W140=3,N156,0)</f>
        <v>0</v>
      </c>
      <c r="O152" s="447"/>
      <c r="P152" s="447">
        <f>IF($W140=3,P156,0)</f>
        <v>0</v>
      </c>
      <c r="Q152" s="447"/>
      <c r="R152" s="447">
        <f>IF($W140=3,R156,0)</f>
        <v>0</v>
      </c>
      <c r="S152" s="447"/>
      <c r="T152" s="413">
        <f>SUM(B152:R152)</f>
        <v>0</v>
      </c>
      <c r="U152" s="448" t="s">
        <v>310</v>
      </c>
    </row>
    <row r="153" spans="1:23" ht="12.75" customHeight="1" x14ac:dyDescent="0.2">
      <c r="A153" s="416" t="str">
        <f>A$15</f>
        <v>Ārpusprojekta izmaksas kopā</v>
      </c>
      <c r="B153" s="314">
        <f>SUM(B151:B152)</f>
        <v>0</v>
      </c>
      <c r="C153" s="314"/>
      <c r="D153" s="314">
        <f>SUM(D151:D152)</f>
        <v>0</v>
      </c>
      <c r="E153" s="314"/>
      <c r="F153" s="314">
        <f>SUM(F151:F152)</f>
        <v>0</v>
      </c>
      <c r="G153" s="314"/>
      <c r="H153" s="314">
        <f>SUM(H151:H152)</f>
        <v>0</v>
      </c>
      <c r="I153" s="314"/>
      <c r="J153" s="314">
        <f>SUM(J151:J152)</f>
        <v>0</v>
      </c>
      <c r="K153" s="314"/>
      <c r="L153" s="314">
        <f>SUM(L151:L152)</f>
        <v>0</v>
      </c>
      <c r="M153" s="314"/>
      <c r="N153" s="314">
        <f>SUM(N151:N152)</f>
        <v>0</v>
      </c>
      <c r="O153" s="314"/>
      <c r="P153" s="314">
        <f>SUM(P151:P152)</f>
        <v>0</v>
      </c>
      <c r="Q153" s="314"/>
      <c r="R153" s="314">
        <f>SUM(R151:R152)</f>
        <v>0</v>
      </c>
      <c r="S153" s="314"/>
      <c r="T153" s="417">
        <f t="shared" ref="T153" si="135">SUM(B153:R153)</f>
        <v>0</v>
      </c>
      <c r="U153" s="448" t="s">
        <v>310</v>
      </c>
    </row>
    <row r="154" spans="1:23" ht="12.75" customHeight="1" x14ac:dyDescent="0.25">
      <c r="A154" s="421" t="str">
        <f>A$16</f>
        <v>Kopējās izmaksas</v>
      </c>
      <c r="B154" s="422">
        <f>B150+B153</f>
        <v>0</v>
      </c>
      <c r="C154" s="422"/>
      <c r="D154" s="422">
        <f>D150+D153</f>
        <v>0</v>
      </c>
      <c r="E154" s="422"/>
      <c r="F154" s="422">
        <f>F150+F153</f>
        <v>0</v>
      </c>
      <c r="G154" s="422"/>
      <c r="H154" s="422">
        <f>H150+H153</f>
        <v>0</v>
      </c>
      <c r="I154" s="422"/>
      <c r="J154" s="422">
        <f>J150+J153</f>
        <v>0</v>
      </c>
      <c r="K154" s="422"/>
      <c r="L154" s="422">
        <f>L150+L153</f>
        <v>0</v>
      </c>
      <c r="M154" s="422"/>
      <c r="N154" s="422">
        <f>N150+N153</f>
        <v>0</v>
      </c>
      <c r="O154" s="422"/>
      <c r="P154" s="422">
        <f>P150+P153</f>
        <v>0</v>
      </c>
      <c r="Q154" s="422"/>
      <c r="R154" s="422">
        <f>R150+R153</f>
        <v>0</v>
      </c>
      <c r="S154" s="422"/>
      <c r="T154" s="417">
        <f>SUM(B154:R154)</f>
        <v>0</v>
      </c>
      <c r="U154" s="448" t="s">
        <v>310</v>
      </c>
    </row>
    <row r="155" spans="1:23" ht="12.75" hidden="1" customHeight="1" x14ac:dyDescent="0.2">
      <c r="A155" s="451" t="s">
        <v>327</v>
      </c>
      <c r="B155" s="452">
        <f>B150*$L$140*$W$20</f>
        <v>0</v>
      </c>
      <c r="C155" s="452"/>
      <c r="D155" s="452">
        <f>D150*$L$140*$W$20</f>
        <v>0</v>
      </c>
      <c r="E155" s="452"/>
      <c r="F155" s="452">
        <f>F150*$L$140*$W$20</f>
        <v>0</v>
      </c>
      <c r="G155" s="452"/>
      <c r="H155" s="452">
        <f>H150*$L$140*$W$20</f>
        <v>0</v>
      </c>
      <c r="I155" s="452"/>
      <c r="J155" s="452">
        <f>J150*$L$140*$W$20</f>
        <v>0</v>
      </c>
      <c r="K155" s="452"/>
      <c r="L155" s="452">
        <f>L150*$L$140*$W$20</f>
        <v>0</v>
      </c>
      <c r="M155" s="452"/>
      <c r="N155" s="452">
        <f>N150*$L$140*$W$20</f>
        <v>0</v>
      </c>
      <c r="O155" s="452"/>
      <c r="P155" s="452">
        <f>P150*$L$140*$W$20</f>
        <v>0</v>
      </c>
      <c r="Q155" s="452"/>
      <c r="R155" s="452">
        <f>R150*$L$140*$W$20</f>
        <v>0</v>
      </c>
      <c r="S155" s="452"/>
      <c r="T155" s="452">
        <f>IF(X140=1,0,SUM(B155:R155))</f>
        <v>0</v>
      </c>
      <c r="U155" s="460"/>
    </row>
    <row r="156" spans="1:23" ht="12.75" hidden="1" customHeight="1" x14ac:dyDescent="0.2">
      <c r="A156" s="451" t="s">
        <v>312</v>
      </c>
      <c r="B156" s="452">
        <f>IF(B23=2,'1.2.1.C. Partneris-1'!I24,'1.2.1.C. Partneris-1'!I24*B23)</f>
        <v>0</v>
      </c>
      <c r="C156" s="452"/>
      <c r="D156" s="452">
        <f>IF(D23=2,'1.2.1.C. Partneris-1'!K24+'1.2.1.C. Partneris-1'!I24,'1.2.1.C. Partneris-1'!K24*D23)</f>
        <v>0</v>
      </c>
      <c r="E156" s="452"/>
      <c r="F156" s="452">
        <f>IF(F23=2,'1.2.1.C. Partneris-1'!M24+'1.2.1.C. Partneris-1'!K24+'1.2.1.C. Partneris-1'!I24,'1.2.1.C. Partneris-1'!M24*F23)</f>
        <v>0</v>
      </c>
      <c r="G156" s="452"/>
      <c r="H156" s="452">
        <f>IF(H23=2,'1.2.1.C. Partneris-1'!O24+'1.2.1.C. Partneris-1'!M24+'1.2.1.C. Partneris-1'!K24+'1.2.1.C. Partneris-1'!I24,'1.2.1.C. Partneris-1'!O24*H23)</f>
        <v>0</v>
      </c>
      <c r="I156" s="452"/>
      <c r="J156" s="452">
        <f>IF(J23=2,'1.2.1.C. Partneris-1'!Q24,'1.2.1.C. Partneris-1'!Q24*J23)</f>
        <v>0</v>
      </c>
      <c r="K156" s="452"/>
      <c r="L156" s="452">
        <f>IF(L23=2,'1.2.1.C. Partneris-1'!S24,'1.2.1.C. Partneris-1'!S24*L23)</f>
        <v>0</v>
      </c>
      <c r="M156" s="452"/>
      <c r="N156" s="452">
        <f>IF(N23=2,'1.2.1.C. Partneris-1'!U24,'1.2.1.C. Partneris-1'!U24*N23)</f>
        <v>0</v>
      </c>
      <c r="O156" s="452"/>
      <c r="P156" s="452">
        <f>IF(P23=2,'1.2.1.C. Partneris-1'!W24,'1.2.1.C. Partneris-1'!W24*P23)</f>
        <v>0</v>
      </c>
      <c r="Q156" s="452"/>
      <c r="R156" s="452">
        <f>IF(R23=2,'1.2.1.C. Partneris-1'!Y24,'1.2.1.C. Partneris-1'!Y24*R23)</f>
        <v>0</v>
      </c>
      <c r="S156" s="452"/>
      <c r="T156" s="452"/>
      <c r="U156" s="460"/>
    </row>
    <row r="157" spans="1:23" hidden="1" x14ac:dyDescent="0.2"/>
    <row r="158" spans="1:23" ht="24" hidden="1" customHeight="1" x14ac:dyDescent="0.2">
      <c r="A158" s="453" t="s">
        <v>328</v>
      </c>
      <c r="B158" s="438">
        <f>'1.2.2.A. Partneris-2'!C3</f>
        <v>0</v>
      </c>
      <c r="C158" s="439"/>
      <c r="D158" s="439"/>
      <c r="E158" s="439"/>
      <c r="F158" s="438">
        <f>'1.2.2.A. Partneris-2'!H3</f>
        <v>0</v>
      </c>
      <c r="G158" s="439"/>
      <c r="H158" s="440"/>
      <c r="I158" s="439"/>
      <c r="J158" s="440" t="s">
        <v>317</v>
      </c>
      <c r="K158" s="439"/>
      <c r="L158" s="442">
        <f>'1.2.2.A. Partneris-2'!C24</f>
        <v>0.85</v>
      </c>
      <c r="M158" s="439"/>
      <c r="N158" s="443" t="s">
        <v>323</v>
      </c>
      <c r="O158" s="439"/>
      <c r="P158" s="440"/>
      <c r="Q158" s="439"/>
      <c r="R158" s="440"/>
      <c r="S158" s="439"/>
      <c r="T158" s="440"/>
      <c r="U158" s="440"/>
      <c r="W158" s="4">
        <f>IF(F158=Dati!$J$3,1,IF(F158=Dati!$J$4,2,IF(F158=Dati!$J$5,3,0)))</f>
        <v>2</v>
      </c>
    </row>
    <row r="159" spans="1:23" hidden="1" x14ac:dyDescent="0.2">
      <c r="A159" s="409" t="s">
        <v>302</v>
      </c>
      <c r="B159" s="410">
        <f>B$3</f>
        <v>2024</v>
      </c>
      <c r="C159" s="410"/>
      <c r="D159" s="410">
        <f>D$3</f>
        <v>2025</v>
      </c>
      <c r="E159" s="410"/>
      <c r="F159" s="410">
        <f>F$3</f>
        <v>2026</v>
      </c>
      <c r="G159" s="410"/>
      <c r="H159" s="410">
        <f>H$3</f>
        <v>2027</v>
      </c>
      <c r="I159" s="410"/>
      <c r="J159" s="410" t="str">
        <f>J$3</f>
        <v>X</v>
      </c>
      <c r="K159" s="410"/>
      <c r="L159" s="410" t="str">
        <f>L$3</f>
        <v>X</v>
      </c>
      <c r="M159" s="410"/>
      <c r="N159" s="410" t="str">
        <f>N$3</f>
        <v>X</v>
      </c>
      <c r="O159" s="410"/>
      <c r="P159" s="410" t="str">
        <f>P$3</f>
        <v>X</v>
      </c>
      <c r="Q159" s="410"/>
      <c r="R159" s="410" t="str">
        <f>R$3</f>
        <v>X</v>
      </c>
      <c r="S159" s="410"/>
      <c r="T159" s="410"/>
      <c r="U159" s="410"/>
    </row>
    <row r="160" spans="1:23" hidden="1" x14ac:dyDescent="0.2">
      <c r="A160" s="444"/>
      <c r="B160" s="411" t="s">
        <v>303</v>
      </c>
      <c r="C160" s="411"/>
      <c r="D160" s="411" t="s">
        <v>303</v>
      </c>
      <c r="E160" s="411"/>
      <c r="F160" s="411" t="s">
        <v>303</v>
      </c>
      <c r="G160" s="411"/>
      <c r="H160" s="411" t="s">
        <v>303</v>
      </c>
      <c r="I160" s="411"/>
      <c r="J160" s="411" t="s">
        <v>303</v>
      </c>
      <c r="K160" s="411"/>
      <c r="L160" s="411" t="s">
        <v>303</v>
      </c>
      <c r="M160" s="411"/>
      <c r="N160" s="411" t="s">
        <v>303</v>
      </c>
      <c r="O160" s="411"/>
      <c r="P160" s="411" t="s">
        <v>303</v>
      </c>
      <c r="Q160" s="411"/>
      <c r="R160" s="411" t="s">
        <v>303</v>
      </c>
      <c r="S160" s="411"/>
      <c r="T160" s="411" t="s">
        <v>184</v>
      </c>
      <c r="U160" s="411" t="s">
        <v>128</v>
      </c>
    </row>
    <row r="161" spans="1:23" ht="12.75" hidden="1" customHeight="1" x14ac:dyDescent="0.2">
      <c r="A161" s="445" t="str">
        <f>A$5</f>
        <v>Eiropas Reģionālās attīstības fonds</v>
      </c>
      <c r="B161" s="446">
        <f>(B168*$L$158)*$W$19-B165</f>
        <v>0</v>
      </c>
      <c r="C161" s="446"/>
      <c r="D161" s="446">
        <f t="shared" ref="D161:P161" si="136">(D168*$L$158)*$W$19-D165</f>
        <v>0</v>
      </c>
      <c r="E161" s="446"/>
      <c r="F161" s="446">
        <f t="shared" si="136"/>
        <v>0</v>
      </c>
      <c r="G161" s="446"/>
      <c r="H161" s="446">
        <f t="shared" si="136"/>
        <v>0</v>
      </c>
      <c r="I161" s="446"/>
      <c r="J161" s="446">
        <f t="shared" si="136"/>
        <v>0</v>
      </c>
      <c r="K161" s="446"/>
      <c r="L161" s="446">
        <f t="shared" si="136"/>
        <v>0</v>
      </c>
      <c r="M161" s="446"/>
      <c r="N161" s="446">
        <f t="shared" si="136"/>
        <v>0</v>
      </c>
      <c r="O161" s="446"/>
      <c r="P161" s="446">
        <f t="shared" si="136"/>
        <v>0</v>
      </c>
      <c r="Q161" s="446"/>
      <c r="R161" s="446">
        <f t="shared" ref="R161" si="137">(R168*$L$158-R165)*$W$19</f>
        <v>0</v>
      </c>
      <c r="S161" s="446"/>
      <c r="T161" s="413">
        <f t="shared" ref="T161:T168" si="138">SUM(B161:R161)</f>
        <v>0</v>
      </c>
      <c r="U161" s="414" t="e">
        <f>T161/$T$168</f>
        <v>#DIV/0!</v>
      </c>
    </row>
    <row r="162" spans="1:23" ht="12.75" hidden="1" customHeight="1" x14ac:dyDescent="0.2">
      <c r="A162" s="415" t="str">
        <f>A$6</f>
        <v>Attiecināmais valsts budžeta finansējums</v>
      </c>
      <c r="B162" s="446">
        <f>IF($W158=2,B168-B161,0)</f>
        <v>0</v>
      </c>
      <c r="C162" s="446"/>
      <c r="D162" s="446">
        <f t="shared" ref="D162:R162" si="139">IF($W158=2,D168-D161,0)</f>
        <v>0</v>
      </c>
      <c r="E162" s="446"/>
      <c r="F162" s="446">
        <f t="shared" si="139"/>
        <v>0</v>
      </c>
      <c r="G162" s="446"/>
      <c r="H162" s="446">
        <f t="shared" si="139"/>
        <v>0</v>
      </c>
      <c r="I162" s="446"/>
      <c r="J162" s="446">
        <f t="shared" si="139"/>
        <v>0</v>
      </c>
      <c r="K162" s="446"/>
      <c r="L162" s="446">
        <f t="shared" si="139"/>
        <v>0</v>
      </c>
      <c r="M162" s="446"/>
      <c r="N162" s="446">
        <f t="shared" si="139"/>
        <v>0</v>
      </c>
      <c r="O162" s="446"/>
      <c r="P162" s="446">
        <f t="shared" si="139"/>
        <v>0</v>
      </c>
      <c r="Q162" s="446"/>
      <c r="R162" s="446">
        <f t="shared" si="139"/>
        <v>0</v>
      </c>
      <c r="S162" s="446"/>
      <c r="T162" s="413">
        <f t="shared" si="138"/>
        <v>0</v>
      </c>
      <c r="U162" s="414" t="e">
        <f t="shared" ref="U162:U168" si="140">T162/$T$168</f>
        <v>#DIV/0!</v>
      </c>
    </row>
    <row r="163" spans="1:23" ht="12.75" hidden="1" customHeight="1" x14ac:dyDescent="0.2">
      <c r="A163" s="415" t="str">
        <f>A$7</f>
        <v>Valsts budžeta dotācija pašvaldībām</v>
      </c>
      <c r="B163" s="447">
        <f>IF($W158=1,(B161/0.85*0.15+B161)*0.15*'1.2.2.A. Partneris-2'!$O$3,0)</f>
        <v>0</v>
      </c>
      <c r="C163" s="447"/>
      <c r="D163" s="447">
        <f>IF($W158=1,(D161/0.85*0.15+D161)*0.15*'1.2.2.A. Partneris-2'!$O$3,0)</f>
        <v>0</v>
      </c>
      <c r="E163" s="447"/>
      <c r="F163" s="447">
        <f>IF($W158=1,(F161/0.85*0.15+F161)*0.15*'1.2.2.A. Partneris-2'!$O$3,0)</f>
        <v>0</v>
      </c>
      <c r="G163" s="447"/>
      <c r="H163" s="447">
        <f>IF($W158=1,(H161/0.85*0.15+H161)*0.15*'1.2.2.A. Partneris-2'!$O$3,0)</f>
        <v>0</v>
      </c>
      <c r="I163" s="447"/>
      <c r="J163" s="447">
        <f>IF($W158=1,(J161/0.85*0.15+J161)*0.15*'1.2.2.A. Partneris-2'!$O$3,0)</f>
        <v>0</v>
      </c>
      <c r="K163" s="447"/>
      <c r="L163" s="447">
        <f>IF($W158=1,(L161/0.85*0.15+L161)*0.15*'1.2.2.A. Partneris-2'!$O$3,0)</f>
        <v>0</v>
      </c>
      <c r="M163" s="447"/>
      <c r="N163" s="447">
        <f>IF($W158=1,(N161/0.85*0.15+N161)*0.15*'1.2.2.A. Partneris-2'!$O$3,0)</f>
        <v>0</v>
      </c>
      <c r="O163" s="447"/>
      <c r="P163" s="447">
        <f>IF($W158=1,(P161/0.85*0.15+P161)*0.15*'1.2.2.A. Partneris-2'!$O$3,0)</f>
        <v>0</v>
      </c>
      <c r="Q163" s="447"/>
      <c r="R163" s="447">
        <f>IF($W158=1,(R161/0.85*0.15+R161)*0.15*'1.2.2.A. Partneris-2'!$O$3,0)</f>
        <v>0</v>
      </c>
      <c r="S163" s="447"/>
      <c r="T163" s="413">
        <f t="shared" si="138"/>
        <v>0</v>
      </c>
      <c r="U163" s="414" t="e">
        <f t="shared" si="140"/>
        <v>#DIV/0!</v>
      </c>
    </row>
    <row r="164" spans="1:23" ht="12.75" hidden="1" customHeight="1" x14ac:dyDescent="0.2">
      <c r="A164" s="415" t="str">
        <f>A$8</f>
        <v>Pašvaldības finansējums</v>
      </c>
      <c r="B164" s="447">
        <f>IF($W158=1,B168-B161-B163-B165,0)</f>
        <v>0</v>
      </c>
      <c r="C164" s="447"/>
      <c r="D164" s="447">
        <f t="shared" ref="D164:R164" si="141">IF($W158=1,D168-D161-D163-D165,0)</f>
        <v>0</v>
      </c>
      <c r="E164" s="447"/>
      <c r="F164" s="447">
        <f t="shared" si="141"/>
        <v>0</v>
      </c>
      <c r="G164" s="447"/>
      <c r="H164" s="447">
        <f t="shared" si="141"/>
        <v>0</v>
      </c>
      <c r="I164" s="447"/>
      <c r="J164" s="447">
        <f t="shared" si="141"/>
        <v>0</v>
      </c>
      <c r="K164" s="447"/>
      <c r="L164" s="447">
        <f t="shared" si="141"/>
        <v>0</v>
      </c>
      <c r="M164" s="447"/>
      <c r="N164" s="447">
        <f t="shared" si="141"/>
        <v>0</v>
      </c>
      <c r="O164" s="447"/>
      <c r="P164" s="447">
        <f t="shared" si="141"/>
        <v>0</v>
      </c>
      <c r="Q164" s="447"/>
      <c r="R164" s="447">
        <f t="shared" si="141"/>
        <v>0</v>
      </c>
      <c r="S164" s="447"/>
      <c r="T164" s="413">
        <f t="shared" si="138"/>
        <v>0</v>
      </c>
      <c r="U164" s="414" t="e">
        <f t="shared" si="140"/>
        <v>#DIV/0!</v>
      </c>
    </row>
    <row r="165" spans="1:23" s="3" customFormat="1" ht="12.75" hidden="1" customHeight="1" x14ac:dyDescent="0.2">
      <c r="A165" s="415" t="str">
        <f>A$9</f>
        <v>Elastības finansējuma apjoms (attiecināmais valsts budžeta finansējums)</v>
      </c>
      <c r="B165" s="447">
        <f>B168*$L$158*$W$20</f>
        <v>0</v>
      </c>
      <c r="C165" s="447"/>
      <c r="D165" s="447">
        <f t="shared" ref="D165:R165" si="142">D168*$L$158*$W$20</f>
        <v>0</v>
      </c>
      <c r="E165" s="447"/>
      <c r="F165" s="447">
        <f t="shared" si="142"/>
        <v>0</v>
      </c>
      <c r="G165" s="447"/>
      <c r="H165" s="447">
        <f t="shared" si="142"/>
        <v>0</v>
      </c>
      <c r="I165" s="447"/>
      <c r="J165" s="447">
        <f t="shared" si="142"/>
        <v>0</v>
      </c>
      <c r="K165" s="447"/>
      <c r="L165" s="447">
        <f t="shared" si="142"/>
        <v>0</v>
      </c>
      <c r="M165" s="447"/>
      <c r="N165" s="447">
        <f t="shared" si="142"/>
        <v>0</v>
      </c>
      <c r="O165" s="447"/>
      <c r="P165" s="447">
        <f t="shared" si="142"/>
        <v>0</v>
      </c>
      <c r="Q165" s="447"/>
      <c r="R165" s="447">
        <f t="shared" si="142"/>
        <v>0</v>
      </c>
      <c r="S165" s="447"/>
      <c r="T165" s="413">
        <f t="shared" si="138"/>
        <v>0</v>
      </c>
      <c r="U165" s="414" t="e">
        <f t="shared" si="140"/>
        <v>#DIV/0!</v>
      </c>
    </row>
    <row r="166" spans="1:23" ht="12.75" hidden="1" customHeight="1" x14ac:dyDescent="0.2">
      <c r="A166" s="416" t="str">
        <f>A$10</f>
        <v>Publiskās attiecināmās izmaksas</v>
      </c>
      <c r="B166" s="314">
        <f>SUM(B161:B165)</f>
        <v>0</v>
      </c>
      <c r="C166" s="314"/>
      <c r="D166" s="314">
        <f t="shared" ref="D166:R166" si="143">SUM(D161:D165)</f>
        <v>0</v>
      </c>
      <c r="E166" s="314"/>
      <c r="F166" s="314">
        <f t="shared" si="143"/>
        <v>0</v>
      </c>
      <c r="G166" s="314"/>
      <c r="H166" s="314">
        <f t="shared" si="143"/>
        <v>0</v>
      </c>
      <c r="I166" s="314"/>
      <c r="J166" s="314">
        <f t="shared" si="143"/>
        <v>0</v>
      </c>
      <c r="K166" s="314"/>
      <c r="L166" s="314">
        <f t="shared" si="143"/>
        <v>0</v>
      </c>
      <c r="M166" s="314"/>
      <c r="N166" s="314">
        <f t="shared" si="143"/>
        <v>0</v>
      </c>
      <c r="O166" s="314"/>
      <c r="P166" s="314">
        <f t="shared" si="143"/>
        <v>0</v>
      </c>
      <c r="Q166" s="314"/>
      <c r="R166" s="314">
        <f t="shared" si="143"/>
        <v>0</v>
      </c>
      <c r="S166" s="314"/>
      <c r="T166" s="417">
        <f t="shared" si="138"/>
        <v>0</v>
      </c>
      <c r="U166" s="414" t="e">
        <f t="shared" si="140"/>
        <v>#DIV/0!</v>
      </c>
    </row>
    <row r="167" spans="1:23" ht="12.75" hidden="1" customHeight="1" x14ac:dyDescent="0.2">
      <c r="A167" s="415" t="str">
        <f>A$11</f>
        <v>Privātās attiecināmās izmaksas</v>
      </c>
      <c r="B167" s="447"/>
      <c r="C167" s="447"/>
      <c r="D167" s="447"/>
      <c r="E167" s="447"/>
      <c r="F167" s="447"/>
      <c r="G167" s="447"/>
      <c r="H167" s="447"/>
      <c r="I167" s="447"/>
      <c r="J167" s="447"/>
      <c r="K167" s="447"/>
      <c r="L167" s="447"/>
      <c r="M167" s="447"/>
      <c r="N167" s="447"/>
      <c r="O167" s="447"/>
      <c r="P167" s="447"/>
      <c r="Q167" s="447"/>
      <c r="R167" s="447"/>
      <c r="S167" s="447"/>
      <c r="T167" s="413">
        <f t="shared" si="138"/>
        <v>0</v>
      </c>
      <c r="U167" s="414" t="e">
        <f t="shared" si="140"/>
        <v>#DIV/0!</v>
      </c>
    </row>
    <row r="168" spans="1:23" ht="12.75" hidden="1" customHeight="1" x14ac:dyDescent="0.2">
      <c r="A168" s="416" t="str">
        <f>A$12</f>
        <v>Kopējās attiecināmās izmaksas</v>
      </c>
      <c r="B168" s="314">
        <f>IF(B23=2,'1.2.2.A. Partneris-2'!H24,'1.2.2.A. Partneris-2'!H24*B23)</f>
        <v>0</v>
      </c>
      <c r="C168" s="314"/>
      <c r="D168" s="314">
        <f>IF(D23=2,'1.2.2.A. Partneris-2'!J24+'1.2.2.A. Partneris-2'!H24,'1.2.2.A. Partneris-2'!J24*D23)</f>
        <v>0</v>
      </c>
      <c r="E168" s="314"/>
      <c r="F168" s="314">
        <f>IF(F23=2,'1.2.2.A. Partneris-2'!L24+'1.2.2.A. Partneris-2'!J24+'1.2.2.A. Partneris-2'!H24,'1.2.2.A. Partneris-2'!L24*F23)</f>
        <v>0</v>
      </c>
      <c r="G168" s="314"/>
      <c r="H168" s="314">
        <f>IF(H23=2,'1.2.2.A. Partneris-2'!N24+'1.2.2.A. Partneris-2'!L24+'1.2.2.A. Partneris-2'!J24+'1.2.2.A. Partneris-2'!H24,'1.2.2.A. Partneris-2'!N24*H23)</f>
        <v>0</v>
      </c>
      <c r="I168" s="314"/>
      <c r="J168" s="314">
        <f>IF(J23=2,'1.2.2.A. Partneris-2'!P24,'1.2.2.A. Partneris-2'!P24*J23)</f>
        <v>0</v>
      </c>
      <c r="K168" s="314"/>
      <c r="L168" s="314">
        <f>IF(L23=2,'1.2.2.A. Partneris-2'!R24,'1.2.2.A. Partneris-2'!R24*L23)</f>
        <v>0</v>
      </c>
      <c r="M168" s="314"/>
      <c r="N168" s="314">
        <f>IF(N23=2,'1.2.2.A. Partneris-2'!T24,'1.2.2.A. Partneris-2'!T24*N23)</f>
        <v>0</v>
      </c>
      <c r="O168" s="314"/>
      <c r="P168" s="314">
        <f>IF(P23=2,'1.2.2.A. Partneris-2'!V24,'1.2.2.A. Partneris-2'!V24*P23)</f>
        <v>0</v>
      </c>
      <c r="Q168" s="314"/>
      <c r="R168" s="314">
        <f>IF(R23=2,'1.2.2.A. Partneris-2'!X24,'1.2.2.A. Partneris-2'!X24*R23)</f>
        <v>0</v>
      </c>
      <c r="S168" s="314"/>
      <c r="T168" s="417">
        <f t="shared" si="138"/>
        <v>0</v>
      </c>
      <c r="U168" s="414" t="e">
        <f t="shared" si="140"/>
        <v>#DIV/0!</v>
      </c>
    </row>
    <row r="169" spans="1:23" ht="12.75" hidden="1" customHeight="1" x14ac:dyDescent="0.2">
      <c r="A169" s="415" t="str">
        <f>A$13</f>
        <v>Publiskās ārpusprojekta izmaksas</v>
      </c>
      <c r="B169" s="447">
        <f>IF(B23=2,'1.2.2.A. Partneris-2'!I24,'1.2.2.A. Partneris-2'!I24*B23)</f>
        <v>0</v>
      </c>
      <c r="C169" s="447"/>
      <c r="D169" s="447">
        <f>IF(D23=2,'1.2.2.A. Partneris-2'!K24+'1.2.2.A. Partneris-2'!I24,'1.2.2.A. Partneris-2'!K24*D23)</f>
        <v>0</v>
      </c>
      <c r="E169" s="447"/>
      <c r="F169" s="447">
        <f>IF(F23=2,'1.2.2.A. Partneris-2'!M24+'1.2.2.A. Partneris-2'!K24+'1.2.2.A. Partneris-2'!I24,'1.2.2.A. Partneris-2'!M24*F23)</f>
        <v>0</v>
      </c>
      <c r="G169" s="447"/>
      <c r="H169" s="447">
        <f>IF(H23=2,'1.2.2.A. Partneris-2'!O24+'1.2.2.A. Partneris-2'!M24+'1.2.2.A. Partneris-2'!K24+'1.2.2.A. Partneris-2'!I24,'1.2.2.A. Partneris-2'!O24*H23)</f>
        <v>0</v>
      </c>
      <c r="I169" s="447"/>
      <c r="J169" s="447">
        <f>IF(J23=2,'1.2.2.A. Partneris-2'!Q24,'1.2.2.A. Partneris-2'!Q24*J23)</f>
        <v>0</v>
      </c>
      <c r="K169" s="447"/>
      <c r="L169" s="447">
        <f>IF(L23=2,'1.2.2.A. Partneris-2'!S24,'1.2.2.A. Partneris-2'!S24*L23)</f>
        <v>0</v>
      </c>
      <c r="M169" s="447"/>
      <c r="N169" s="447">
        <f>IF(N23=2,'1.2.2.A. Partneris-2'!U24,'1.2.2.A. Partneris-2'!U24*N23)</f>
        <v>0</v>
      </c>
      <c r="O169" s="447"/>
      <c r="P169" s="447">
        <f>IF(P23=2,'1.2.2.A. Partneris-2'!W24,'1.2.2.A. Partneris-2'!W24*P23)</f>
        <v>0</v>
      </c>
      <c r="Q169" s="447"/>
      <c r="R169" s="447">
        <f>IF(R23=2,'1.2.2.A. Partneris-2'!Y24,'1.2.2.A. Partneris-2'!Y24*R23)</f>
        <v>0</v>
      </c>
      <c r="S169" s="447"/>
      <c r="T169" s="413">
        <f t="shared" ref="T169:T172" si="144">SUM(B169:R169)</f>
        <v>0</v>
      </c>
      <c r="U169" s="448" t="s">
        <v>310</v>
      </c>
    </row>
    <row r="170" spans="1:23" ht="12.75" hidden="1" customHeight="1" x14ac:dyDescent="0.2">
      <c r="A170" s="415" t="str">
        <f>A$14</f>
        <v>Privātās ārpusprojekta izmaksas</v>
      </c>
      <c r="B170" s="449"/>
      <c r="C170" s="449"/>
      <c r="D170" s="449"/>
      <c r="E170" s="449"/>
      <c r="F170" s="449"/>
      <c r="G170" s="449"/>
      <c r="H170" s="449"/>
      <c r="I170" s="449"/>
      <c r="J170" s="449"/>
      <c r="K170" s="449"/>
      <c r="L170" s="449"/>
      <c r="M170" s="449"/>
      <c r="N170" s="449"/>
      <c r="O170" s="449"/>
      <c r="P170" s="449"/>
      <c r="Q170" s="449"/>
      <c r="R170" s="449"/>
      <c r="S170" s="449"/>
      <c r="T170" s="413">
        <f t="shared" si="144"/>
        <v>0</v>
      </c>
      <c r="U170" s="448" t="s">
        <v>310</v>
      </c>
    </row>
    <row r="171" spans="1:23" ht="12.75" hidden="1" customHeight="1" x14ac:dyDescent="0.2">
      <c r="A171" s="416" t="str">
        <f>A$15</f>
        <v>Ārpusprojekta izmaksas kopā</v>
      </c>
      <c r="B171" s="314">
        <f>SUM(B169:B170)</f>
        <v>0</v>
      </c>
      <c r="C171" s="314"/>
      <c r="D171" s="314">
        <f t="shared" ref="D171:R171" si="145">SUM(D169:D170)</f>
        <v>0</v>
      </c>
      <c r="E171" s="314"/>
      <c r="F171" s="314">
        <f t="shared" si="145"/>
        <v>0</v>
      </c>
      <c r="G171" s="314"/>
      <c r="H171" s="314">
        <f t="shared" si="145"/>
        <v>0</v>
      </c>
      <c r="I171" s="314"/>
      <c r="J171" s="314">
        <f t="shared" si="145"/>
        <v>0</v>
      </c>
      <c r="K171" s="314"/>
      <c r="L171" s="314">
        <f t="shared" si="145"/>
        <v>0</v>
      </c>
      <c r="M171" s="314"/>
      <c r="N171" s="314">
        <f t="shared" si="145"/>
        <v>0</v>
      </c>
      <c r="O171" s="314"/>
      <c r="P171" s="314">
        <f t="shared" si="145"/>
        <v>0</v>
      </c>
      <c r="Q171" s="314"/>
      <c r="R171" s="314">
        <f t="shared" si="145"/>
        <v>0</v>
      </c>
      <c r="S171" s="314"/>
      <c r="T171" s="417">
        <f t="shared" si="144"/>
        <v>0</v>
      </c>
      <c r="U171" s="448" t="s">
        <v>310</v>
      </c>
    </row>
    <row r="172" spans="1:23" ht="12.75" hidden="1" customHeight="1" x14ac:dyDescent="0.25">
      <c r="A172" s="421" t="str">
        <f>A$16</f>
        <v>Kopējās izmaksas</v>
      </c>
      <c r="B172" s="422">
        <f>B168+B171</f>
        <v>0</v>
      </c>
      <c r="C172" s="422"/>
      <c r="D172" s="422">
        <f t="shared" ref="D172:R172" si="146">D168+D171</f>
        <v>0</v>
      </c>
      <c r="E172" s="422"/>
      <c r="F172" s="422">
        <f t="shared" si="146"/>
        <v>0</v>
      </c>
      <c r="G172" s="422"/>
      <c r="H172" s="422">
        <f t="shared" si="146"/>
        <v>0</v>
      </c>
      <c r="I172" s="422"/>
      <c r="J172" s="422">
        <f t="shared" si="146"/>
        <v>0</v>
      </c>
      <c r="K172" s="422"/>
      <c r="L172" s="422">
        <f t="shared" si="146"/>
        <v>0</v>
      </c>
      <c r="M172" s="422"/>
      <c r="N172" s="422">
        <f t="shared" si="146"/>
        <v>0</v>
      </c>
      <c r="O172" s="422"/>
      <c r="P172" s="422">
        <f t="shared" si="146"/>
        <v>0</v>
      </c>
      <c r="Q172" s="422"/>
      <c r="R172" s="422">
        <f t="shared" si="146"/>
        <v>0</v>
      </c>
      <c r="S172" s="422"/>
      <c r="T172" s="424">
        <f t="shared" si="144"/>
        <v>0</v>
      </c>
      <c r="U172" s="448" t="s">
        <v>310</v>
      </c>
    </row>
    <row r="173" spans="1:23" ht="12.75" hidden="1" customHeight="1" x14ac:dyDescent="0.25">
      <c r="A173" s="435"/>
      <c r="B173" s="435"/>
      <c r="C173" s="435"/>
      <c r="D173" s="435"/>
      <c r="E173" s="435"/>
      <c r="F173" s="435"/>
      <c r="G173" s="435"/>
      <c r="H173" s="435"/>
      <c r="I173" s="435"/>
      <c r="J173" s="435"/>
      <c r="K173" s="435"/>
      <c r="L173" s="435"/>
      <c r="M173" s="435"/>
      <c r="N173" s="435"/>
      <c r="O173" s="435"/>
      <c r="P173" s="435"/>
      <c r="Q173" s="435"/>
      <c r="R173" s="435"/>
      <c r="S173" s="435"/>
      <c r="T173" s="435"/>
      <c r="U173" s="435"/>
    </row>
    <row r="174" spans="1:23" ht="24" hidden="1" customHeight="1" x14ac:dyDescent="0.2">
      <c r="A174" s="453" t="s">
        <v>328</v>
      </c>
      <c r="B174" s="438">
        <f>'1.2.2.B. Partneris-2'!C3</f>
        <v>0</v>
      </c>
      <c r="C174" s="439"/>
      <c r="D174" s="439"/>
      <c r="E174" s="439"/>
      <c r="F174" s="438">
        <f>'1.2.2.B. Partneris-2'!H3</f>
        <v>0</v>
      </c>
      <c r="G174" s="439"/>
      <c r="H174" s="440"/>
      <c r="I174" s="439"/>
      <c r="J174" s="440" t="s">
        <v>317</v>
      </c>
      <c r="K174" s="439"/>
      <c r="L174" s="442">
        <f>'11. DL 4.pielikums'!$E$43</f>
        <v>0</v>
      </c>
      <c r="M174" s="439"/>
      <c r="N174" s="443" t="s">
        <v>324</v>
      </c>
      <c r="O174" s="439"/>
      <c r="P174" s="440"/>
      <c r="Q174" s="439"/>
      <c r="R174" s="440"/>
      <c r="S174" s="439"/>
      <c r="T174" s="440"/>
      <c r="U174" s="440"/>
      <c r="W174" s="4">
        <f>IF(F174=Dati!$J$3,1,IF(F174=Dati!$J$4,2,IF(F174=Dati!$J$5,3,0)))</f>
        <v>2</v>
      </c>
    </row>
    <row r="175" spans="1:23" ht="12.75" hidden="1" customHeight="1" x14ac:dyDescent="0.2">
      <c r="A175" s="409" t="s">
        <v>302</v>
      </c>
      <c r="B175" s="410">
        <f>B$3</f>
        <v>2024</v>
      </c>
      <c r="C175" s="410"/>
      <c r="D175" s="410">
        <f>D$3</f>
        <v>2025</v>
      </c>
      <c r="E175" s="410"/>
      <c r="F175" s="410">
        <f>F$3</f>
        <v>2026</v>
      </c>
      <c r="G175" s="410"/>
      <c r="H175" s="410">
        <f>H$3</f>
        <v>2027</v>
      </c>
      <c r="I175" s="410"/>
      <c r="J175" s="410" t="str">
        <f>J$3</f>
        <v>X</v>
      </c>
      <c r="K175" s="410"/>
      <c r="L175" s="410" t="str">
        <f>L$3</f>
        <v>X</v>
      </c>
      <c r="M175" s="410"/>
      <c r="N175" s="410" t="str">
        <f>N$3</f>
        <v>X</v>
      </c>
      <c r="O175" s="410"/>
      <c r="P175" s="410" t="str">
        <f>P$3</f>
        <v>X</v>
      </c>
      <c r="Q175" s="410"/>
      <c r="R175" s="410" t="str">
        <f>R$3</f>
        <v>X</v>
      </c>
      <c r="S175" s="410"/>
      <c r="T175" s="410"/>
      <c r="U175" s="410"/>
    </row>
    <row r="176" spans="1:23" hidden="1" x14ac:dyDescent="0.2">
      <c r="A176" s="444"/>
      <c r="B176" s="411" t="s">
        <v>303</v>
      </c>
      <c r="C176" s="411"/>
      <c r="D176" s="411" t="s">
        <v>303</v>
      </c>
      <c r="E176" s="411"/>
      <c r="F176" s="411" t="s">
        <v>303</v>
      </c>
      <c r="G176" s="411"/>
      <c r="H176" s="411" t="s">
        <v>303</v>
      </c>
      <c r="I176" s="411"/>
      <c r="J176" s="411" t="s">
        <v>303</v>
      </c>
      <c r="K176" s="411"/>
      <c r="L176" s="411" t="s">
        <v>303</v>
      </c>
      <c r="M176" s="411"/>
      <c r="N176" s="411" t="s">
        <v>303</v>
      </c>
      <c r="O176" s="411"/>
      <c r="P176" s="411" t="s">
        <v>303</v>
      </c>
      <c r="Q176" s="411"/>
      <c r="R176" s="411" t="s">
        <v>303</v>
      </c>
      <c r="S176" s="411"/>
      <c r="T176" s="411" t="s">
        <v>184</v>
      </c>
      <c r="U176" s="411" t="s">
        <v>128</v>
      </c>
    </row>
    <row r="177" spans="1:23" ht="12.75" hidden="1" customHeight="1" x14ac:dyDescent="0.2">
      <c r="A177" s="445" t="str">
        <f>A$5</f>
        <v>Eiropas Reģionālās attīstības fonds</v>
      </c>
      <c r="B177" s="446">
        <f>(B184*$L$174)*$W$19-B181</f>
        <v>0</v>
      </c>
      <c r="C177" s="446"/>
      <c r="D177" s="446">
        <f t="shared" ref="D177:P177" si="147">(D184*$L$174)*$W$19-D181</f>
        <v>0</v>
      </c>
      <c r="E177" s="446"/>
      <c r="F177" s="446">
        <f t="shared" si="147"/>
        <v>0</v>
      </c>
      <c r="G177" s="446"/>
      <c r="H177" s="446">
        <f t="shared" si="147"/>
        <v>0</v>
      </c>
      <c r="I177" s="446"/>
      <c r="J177" s="446">
        <f t="shared" si="147"/>
        <v>0</v>
      </c>
      <c r="K177" s="446"/>
      <c r="L177" s="446">
        <f t="shared" si="147"/>
        <v>0</v>
      </c>
      <c r="M177" s="446"/>
      <c r="N177" s="446">
        <f t="shared" si="147"/>
        <v>0</v>
      </c>
      <c r="O177" s="446"/>
      <c r="P177" s="446">
        <f t="shared" si="147"/>
        <v>0</v>
      </c>
      <c r="Q177" s="446"/>
      <c r="R177" s="446">
        <f t="shared" ref="R177" si="148">(R184*$L$174-R181)*$W$19</f>
        <v>0</v>
      </c>
      <c r="S177" s="446"/>
      <c r="T177" s="413">
        <f t="shared" ref="T177:T183" si="149">SUM(B177:R177)</f>
        <v>0</v>
      </c>
      <c r="U177" s="414" t="e">
        <f>T177/$T$184</f>
        <v>#DIV/0!</v>
      </c>
    </row>
    <row r="178" spans="1:23" ht="12.75" hidden="1" customHeight="1" x14ac:dyDescent="0.2">
      <c r="A178" s="415" t="str">
        <f>A$6</f>
        <v>Attiecināmais valsts budžeta finansējums</v>
      </c>
      <c r="B178" s="446">
        <f>IF($W174=2,B184-B177,0)</f>
        <v>0</v>
      </c>
      <c r="C178" s="446"/>
      <c r="D178" s="446">
        <f t="shared" ref="D178:R178" si="150">IF($W174=2,D184-D177,0)</f>
        <v>0</v>
      </c>
      <c r="E178" s="446"/>
      <c r="F178" s="446">
        <f t="shared" si="150"/>
        <v>0</v>
      </c>
      <c r="G178" s="446"/>
      <c r="H178" s="446">
        <f t="shared" si="150"/>
        <v>0</v>
      </c>
      <c r="I178" s="446"/>
      <c r="J178" s="446">
        <f t="shared" si="150"/>
        <v>0</v>
      </c>
      <c r="K178" s="446"/>
      <c r="L178" s="446">
        <f t="shared" si="150"/>
        <v>0</v>
      </c>
      <c r="M178" s="446"/>
      <c r="N178" s="446">
        <f t="shared" si="150"/>
        <v>0</v>
      </c>
      <c r="O178" s="446"/>
      <c r="P178" s="446">
        <f t="shared" si="150"/>
        <v>0</v>
      </c>
      <c r="Q178" s="446"/>
      <c r="R178" s="446">
        <f t="shared" si="150"/>
        <v>0</v>
      </c>
      <c r="S178" s="446"/>
      <c r="T178" s="413">
        <f t="shared" si="149"/>
        <v>0</v>
      </c>
      <c r="U178" s="414" t="e">
        <f t="shared" ref="U178:U184" si="151">T178/$T$184</f>
        <v>#DIV/0!</v>
      </c>
    </row>
    <row r="179" spans="1:23" ht="12.75" hidden="1" customHeight="1" x14ac:dyDescent="0.2">
      <c r="A179" s="415" t="str">
        <f>A$7</f>
        <v>Valsts budžeta dotācija pašvaldībām</v>
      </c>
      <c r="B179" s="447">
        <f>IF($W174=1,(B177/0.85*0.15+B177)*0.15*'1.2.2.B. Partneris-2'!$O$3,0)</f>
        <v>0</v>
      </c>
      <c r="C179" s="447"/>
      <c r="D179" s="447">
        <f>IF($W174=1,(D177/0.85*0.15+D177)*0.15*'1.2.2.B. Partneris-2'!$O$3,0)</f>
        <v>0</v>
      </c>
      <c r="E179" s="447"/>
      <c r="F179" s="447">
        <f>IF($W174=1,(F177/0.85*0.15+F177)*0.15*'1.2.2.B. Partneris-2'!$O$3,0)</f>
        <v>0</v>
      </c>
      <c r="G179" s="447"/>
      <c r="H179" s="447">
        <f>IF($W174=1,(H177/0.85*0.15+H177)*0.15*'1.2.2.B. Partneris-2'!$O$3,0)</f>
        <v>0</v>
      </c>
      <c r="I179" s="447"/>
      <c r="J179" s="447">
        <f>IF($W174=1,(J177/0.85*0.15+J177)*0.15*'1.2.2.B. Partneris-2'!$O$3,0)</f>
        <v>0</v>
      </c>
      <c r="K179" s="447"/>
      <c r="L179" s="447">
        <f>IF($W174=1,(L177/0.85*0.15+L177)*0.15*'1.2.2.B. Partneris-2'!$O$3,0)</f>
        <v>0</v>
      </c>
      <c r="M179" s="447"/>
      <c r="N179" s="447">
        <f>IF($W174=1,(N177/0.85*0.15+N177)*0.15*'1.2.2.B. Partneris-2'!$O$3,0)</f>
        <v>0</v>
      </c>
      <c r="O179" s="447"/>
      <c r="P179" s="447">
        <f>IF($W174=1,(P177/0.85*0.15+P177)*0.15*'1.2.2.B. Partneris-2'!$O$3,0)</f>
        <v>0</v>
      </c>
      <c r="Q179" s="447"/>
      <c r="R179" s="447">
        <f>IF($W174=1,(R177/0.85*0.15+R177)*0.15*'1.2.2.B. Partneris-2'!$O$3,0)</f>
        <v>0</v>
      </c>
      <c r="S179" s="447"/>
      <c r="T179" s="413">
        <f t="shared" si="149"/>
        <v>0</v>
      </c>
      <c r="U179" s="414" t="e">
        <f t="shared" si="151"/>
        <v>#DIV/0!</v>
      </c>
    </row>
    <row r="180" spans="1:23" ht="12.75" hidden="1" customHeight="1" x14ac:dyDescent="0.2">
      <c r="A180" s="415" t="str">
        <f>A$8</f>
        <v>Pašvaldības finansējums</v>
      </c>
      <c r="B180" s="447">
        <f>IF($W174=1,B184-B177-B179-B183-B181,0)</f>
        <v>0</v>
      </c>
      <c r="C180" s="447"/>
      <c r="D180" s="447">
        <f t="shared" ref="D180:R180" si="152">IF($W174=1,D184-D177-D179-D183-D181,0)</f>
        <v>0</v>
      </c>
      <c r="E180" s="447"/>
      <c r="F180" s="447">
        <f t="shared" si="152"/>
        <v>0</v>
      </c>
      <c r="G180" s="447"/>
      <c r="H180" s="447">
        <f t="shared" si="152"/>
        <v>0</v>
      </c>
      <c r="I180" s="447"/>
      <c r="J180" s="447">
        <f t="shared" si="152"/>
        <v>0</v>
      </c>
      <c r="K180" s="447"/>
      <c r="L180" s="447">
        <f t="shared" si="152"/>
        <v>0</v>
      </c>
      <c r="M180" s="447"/>
      <c r="N180" s="447">
        <f t="shared" si="152"/>
        <v>0</v>
      </c>
      <c r="O180" s="447"/>
      <c r="P180" s="447">
        <f t="shared" si="152"/>
        <v>0</v>
      </c>
      <c r="Q180" s="447"/>
      <c r="R180" s="447">
        <f t="shared" si="152"/>
        <v>0</v>
      </c>
      <c r="S180" s="447"/>
      <c r="T180" s="413">
        <f t="shared" si="149"/>
        <v>0</v>
      </c>
      <c r="U180" s="414" t="e">
        <f t="shared" si="151"/>
        <v>#DIV/0!</v>
      </c>
    </row>
    <row r="181" spans="1:23" s="3" customFormat="1" ht="12.75" hidden="1" customHeight="1" x14ac:dyDescent="0.2">
      <c r="A181" s="415" t="str">
        <f>A$9</f>
        <v>Elastības finansējuma apjoms (attiecināmais valsts budžeta finansējums)</v>
      </c>
      <c r="B181" s="447">
        <f>B184*$L$174*$W$20</f>
        <v>0</v>
      </c>
      <c r="C181" s="447"/>
      <c r="D181" s="447">
        <f t="shared" ref="D181:R181" si="153">D184*$L$174*$W$20</f>
        <v>0</v>
      </c>
      <c r="E181" s="447"/>
      <c r="F181" s="447">
        <f t="shared" si="153"/>
        <v>0</v>
      </c>
      <c r="G181" s="447"/>
      <c r="H181" s="447">
        <f t="shared" si="153"/>
        <v>0</v>
      </c>
      <c r="I181" s="447"/>
      <c r="J181" s="447">
        <f t="shared" si="153"/>
        <v>0</v>
      </c>
      <c r="K181" s="447"/>
      <c r="L181" s="447">
        <f t="shared" si="153"/>
        <v>0</v>
      </c>
      <c r="M181" s="447"/>
      <c r="N181" s="447">
        <f t="shared" si="153"/>
        <v>0</v>
      </c>
      <c r="O181" s="447"/>
      <c r="P181" s="447">
        <f t="shared" si="153"/>
        <v>0</v>
      </c>
      <c r="Q181" s="447"/>
      <c r="R181" s="447">
        <f t="shared" si="153"/>
        <v>0</v>
      </c>
      <c r="S181" s="447"/>
      <c r="T181" s="413">
        <f t="shared" si="149"/>
        <v>0</v>
      </c>
      <c r="U181" s="414" t="e">
        <f t="shared" si="151"/>
        <v>#DIV/0!</v>
      </c>
    </row>
    <row r="182" spans="1:23" ht="12.75" hidden="1" customHeight="1" x14ac:dyDescent="0.2">
      <c r="A182" s="416" t="str">
        <f>A$10</f>
        <v>Publiskās attiecināmās izmaksas</v>
      </c>
      <c r="B182" s="314">
        <f>SUM(B177:B181)</f>
        <v>0</v>
      </c>
      <c r="C182" s="314"/>
      <c r="D182" s="314">
        <f t="shared" ref="D182:R182" si="154">SUM(D177:D181)</f>
        <v>0</v>
      </c>
      <c r="E182" s="314"/>
      <c r="F182" s="314">
        <f t="shared" si="154"/>
        <v>0</v>
      </c>
      <c r="G182" s="314"/>
      <c r="H182" s="314">
        <f t="shared" si="154"/>
        <v>0</v>
      </c>
      <c r="I182" s="314"/>
      <c r="J182" s="314">
        <f t="shared" si="154"/>
        <v>0</v>
      </c>
      <c r="K182" s="314"/>
      <c r="L182" s="314">
        <f t="shared" si="154"/>
        <v>0</v>
      </c>
      <c r="M182" s="314"/>
      <c r="N182" s="314">
        <f t="shared" si="154"/>
        <v>0</v>
      </c>
      <c r="O182" s="314"/>
      <c r="P182" s="314">
        <f t="shared" si="154"/>
        <v>0</v>
      </c>
      <c r="Q182" s="314"/>
      <c r="R182" s="314">
        <f t="shared" si="154"/>
        <v>0</v>
      </c>
      <c r="S182" s="314"/>
      <c r="T182" s="417">
        <f t="shared" si="149"/>
        <v>0</v>
      </c>
      <c r="U182" s="414" t="e">
        <f t="shared" si="151"/>
        <v>#DIV/0!</v>
      </c>
    </row>
    <row r="183" spans="1:23" ht="12.75" hidden="1" customHeight="1" x14ac:dyDescent="0.2">
      <c r="A183" s="415" t="str">
        <f>A$11</f>
        <v>Privātās attiecināmās izmaksas</v>
      </c>
      <c r="B183" s="447">
        <f>B184*'11. DL 4.pielikums'!$G$35-B184*$L$174</f>
        <v>0</v>
      </c>
      <c r="C183" s="447"/>
      <c r="D183" s="447">
        <f>D184*'11. DL 4.pielikums'!$G$35-D184*$L$174</f>
        <v>0</v>
      </c>
      <c r="E183" s="447"/>
      <c r="F183" s="447">
        <f>F184*'11. DL 4.pielikums'!$G$35-F184*$L$174</f>
        <v>0</v>
      </c>
      <c r="G183" s="447"/>
      <c r="H183" s="447">
        <f>H184*'11. DL 4.pielikums'!$G$35-H184*$L$174</f>
        <v>0</v>
      </c>
      <c r="I183" s="447"/>
      <c r="J183" s="447">
        <f>J184*'11. DL 4.pielikums'!$G$35-J184*$L$174</f>
        <v>0</v>
      </c>
      <c r="K183" s="447"/>
      <c r="L183" s="447">
        <f>L184*'11. DL 4.pielikums'!$G$35-L184*$L$174</f>
        <v>0</v>
      </c>
      <c r="M183" s="447"/>
      <c r="N183" s="447">
        <f>N184*'11. DL 4.pielikums'!$G$35-N184*$L$174</f>
        <v>0</v>
      </c>
      <c r="O183" s="447"/>
      <c r="P183" s="447">
        <f>P184*'11. DL 4.pielikums'!$G$35-P184*$L$174</f>
        <v>0</v>
      </c>
      <c r="Q183" s="447"/>
      <c r="R183" s="447">
        <f>R184*'11. DL 4.pielikums'!$G$35-R184*$L$174</f>
        <v>0</v>
      </c>
      <c r="S183" s="447"/>
      <c r="T183" s="413">
        <f t="shared" si="149"/>
        <v>0</v>
      </c>
      <c r="U183" s="414" t="e">
        <f t="shared" si="151"/>
        <v>#DIV/0!</v>
      </c>
    </row>
    <row r="184" spans="1:23" ht="12.75" hidden="1" customHeight="1" x14ac:dyDescent="0.2">
      <c r="A184" s="416" t="str">
        <f>A$12</f>
        <v>Kopējās attiecināmās izmaksas</v>
      </c>
      <c r="B184" s="314">
        <f>IF(B23=2,'1.2.2.B. Partneris-2'!H27,'1.2.2.B. Partneris-2'!H27*B23)</f>
        <v>0</v>
      </c>
      <c r="C184" s="314"/>
      <c r="D184" s="314">
        <f>IF(D23=2,'1.2.2.B. Partneris-2'!J27+'1.2.2.B. Partneris-2'!H27,'1.2.2.B. Partneris-2'!J27*D23)</f>
        <v>0</v>
      </c>
      <c r="E184" s="314"/>
      <c r="F184" s="314">
        <f>IF(F23=2,'1.2.2.B. Partneris-2'!L27+'1.2.2.B. Partneris-2'!J27+'1.2.2.B. Partneris-2'!H27,'1.2.2.B. Partneris-2'!L27*F23)</f>
        <v>0</v>
      </c>
      <c r="G184" s="314"/>
      <c r="H184" s="314">
        <f>IF(H23=2,'1.2.2.B. Partneris-2'!N27+'1.2.2.B. Partneris-2'!L27+'1.2.2.B. Partneris-2'!J27+'1.2.2.B. Partneris-2'!H27,'1.2.2.B. Partneris-2'!N27*H23)</f>
        <v>0</v>
      </c>
      <c r="I184" s="314"/>
      <c r="J184" s="314">
        <f>IF(J23=2,'1.2.2.B. Partneris-2'!P27,'1.2.2.B. Partneris-2'!P27*J23)</f>
        <v>0</v>
      </c>
      <c r="K184" s="314"/>
      <c r="L184" s="314">
        <f>IF(L23=2,'1.2.2.B. Partneris-2'!R27,'1.2.2.B. Partneris-2'!R27*L23)</f>
        <v>0</v>
      </c>
      <c r="M184" s="314"/>
      <c r="N184" s="314">
        <f>IF(N23=2,'1.2.2.B. Partneris-2'!T27,'1.2.2.B. Partneris-2'!T27*N23)</f>
        <v>0</v>
      </c>
      <c r="O184" s="314"/>
      <c r="P184" s="314">
        <f>IF(P23=2,'1.2.2.B. Partneris-2'!V27,'1.2.2.B. Partneris-2'!V27*P23)</f>
        <v>0</v>
      </c>
      <c r="Q184" s="314"/>
      <c r="R184" s="314">
        <f>IF(R23=2,'1.2.2.B. Partneris-2'!X27,'1.2.2.B. Partneris-2'!X27*R23)</f>
        <v>0</v>
      </c>
      <c r="S184" s="314"/>
      <c r="T184" s="417">
        <f>SUM(B184:R184)</f>
        <v>0</v>
      </c>
      <c r="U184" s="414" t="e">
        <f t="shared" si="151"/>
        <v>#DIV/0!</v>
      </c>
    </row>
    <row r="185" spans="1:23" ht="12.75" hidden="1" customHeight="1" x14ac:dyDescent="0.2">
      <c r="A185" s="415" t="str">
        <f>A$13</f>
        <v>Publiskās ārpusprojekta izmaksas</v>
      </c>
      <c r="B185" s="449"/>
      <c r="C185" s="449"/>
      <c r="D185" s="449"/>
      <c r="E185" s="449"/>
      <c r="F185" s="449"/>
      <c r="G185" s="449"/>
      <c r="H185" s="449"/>
      <c r="I185" s="449"/>
      <c r="J185" s="449"/>
      <c r="K185" s="449"/>
      <c r="L185" s="449"/>
      <c r="M185" s="449"/>
      <c r="N185" s="449"/>
      <c r="O185" s="449"/>
      <c r="P185" s="449"/>
      <c r="Q185" s="449"/>
      <c r="R185" s="449"/>
      <c r="S185" s="449"/>
      <c r="T185" s="413">
        <f t="shared" ref="T185:T187" si="155">SUM(B185:R185)</f>
        <v>0</v>
      </c>
      <c r="U185" s="448" t="s">
        <v>310</v>
      </c>
    </row>
    <row r="186" spans="1:23" ht="12.75" hidden="1" customHeight="1" x14ac:dyDescent="0.2">
      <c r="A186" s="415" t="str">
        <f>A$14</f>
        <v>Privātās ārpusprojekta izmaksas</v>
      </c>
      <c r="B186" s="447">
        <f>IF(B23=2,'1.2.2.B. Partneris-2'!I27,'1.2.2.B. Partneris-2'!I27*B23)</f>
        <v>0</v>
      </c>
      <c r="C186" s="447"/>
      <c r="D186" s="447">
        <f>IF(D23=2,'1.2.2.B. Partneris-2'!K27+'1.2.2.B. Partneris-2'!I27,'1.2.2.B. Partneris-2'!K27*D23)</f>
        <v>0</v>
      </c>
      <c r="E186" s="447"/>
      <c r="F186" s="447">
        <f>IF(F23=2,'1.2.2.B. Partneris-2'!M27+'1.2.2.B. Partneris-2'!K27+'1.2.2.B. Partneris-2'!I27,'1.2.2.B. Partneris-2'!M27*F23)</f>
        <v>0</v>
      </c>
      <c r="G186" s="447"/>
      <c r="H186" s="447">
        <f>IF(H23=2,'1.2.2.B. Partneris-2'!O27+'1.2.2.B. Partneris-2'!M27+'1.2.2.B. Partneris-2'!K27+'1.2.2.B. Partneris-2'!I27,'1.2.2.B. Partneris-2'!O27*H23)</f>
        <v>0</v>
      </c>
      <c r="I186" s="447"/>
      <c r="J186" s="447">
        <f>IF(J23=2,'1.2.2.B. Partneris-2'!Q27,'1.2.2.B. Partneris-2'!Q27*J23)</f>
        <v>0</v>
      </c>
      <c r="K186" s="447"/>
      <c r="L186" s="447">
        <f>IF(L23=2,'1.2.2.B. Partneris-2'!S27,'1.2.2.B. Partneris-2'!S27*L23)</f>
        <v>0</v>
      </c>
      <c r="M186" s="447"/>
      <c r="N186" s="447">
        <f>IF(N23=2,'1.2.2.B. Partneris-2'!U27,'1.2.2.B. Partneris-2'!U27*N23)</f>
        <v>0</v>
      </c>
      <c r="O186" s="447"/>
      <c r="P186" s="447">
        <f>IF(P23=2,'1.2.2.B. Partneris-2'!W27,'1.2.2.B. Partneris-2'!W27*P23)</f>
        <v>0</v>
      </c>
      <c r="Q186" s="447"/>
      <c r="R186" s="447">
        <f>IF(R23=2,'1.2.2.B. Partneris-2'!Y27,'1.2.2.B. Partneris-2'!Y27*R23)</f>
        <v>0</v>
      </c>
      <c r="S186" s="447"/>
      <c r="T186" s="413">
        <f t="shared" si="155"/>
        <v>0</v>
      </c>
      <c r="U186" s="448" t="s">
        <v>310</v>
      </c>
    </row>
    <row r="187" spans="1:23" ht="12.75" hidden="1" customHeight="1" x14ac:dyDescent="0.2">
      <c r="A187" s="416" t="str">
        <f>A$15</f>
        <v>Ārpusprojekta izmaksas kopā</v>
      </c>
      <c r="B187" s="314">
        <f>SUM(B185:B186)</f>
        <v>0</v>
      </c>
      <c r="C187" s="314"/>
      <c r="D187" s="314">
        <f t="shared" ref="D187:R187" si="156">SUM(D185:D186)</f>
        <v>0</v>
      </c>
      <c r="E187" s="314"/>
      <c r="F187" s="314">
        <f t="shared" si="156"/>
        <v>0</v>
      </c>
      <c r="G187" s="314"/>
      <c r="H187" s="314">
        <f t="shared" si="156"/>
        <v>0</v>
      </c>
      <c r="I187" s="314"/>
      <c r="J187" s="314">
        <f t="shared" si="156"/>
        <v>0</v>
      </c>
      <c r="K187" s="314"/>
      <c r="L187" s="314">
        <f t="shared" si="156"/>
        <v>0</v>
      </c>
      <c r="M187" s="314"/>
      <c r="N187" s="314">
        <f t="shared" si="156"/>
        <v>0</v>
      </c>
      <c r="O187" s="314"/>
      <c r="P187" s="314">
        <f t="shared" si="156"/>
        <v>0</v>
      </c>
      <c r="Q187" s="314"/>
      <c r="R187" s="314">
        <f t="shared" si="156"/>
        <v>0</v>
      </c>
      <c r="S187" s="314"/>
      <c r="T187" s="417">
        <f t="shared" si="155"/>
        <v>0</v>
      </c>
      <c r="U187" s="448" t="s">
        <v>310</v>
      </c>
    </row>
    <row r="188" spans="1:23" ht="12.75" hidden="1" customHeight="1" x14ac:dyDescent="0.25">
      <c r="A188" s="421" t="str">
        <f>A$16</f>
        <v>Kopējās izmaksas</v>
      </c>
      <c r="B188" s="422">
        <f>B184+B187</f>
        <v>0</v>
      </c>
      <c r="C188" s="422"/>
      <c r="D188" s="422">
        <f t="shared" ref="D188:R188" si="157">D184+D187</f>
        <v>0</v>
      </c>
      <c r="E188" s="422"/>
      <c r="F188" s="422">
        <f t="shared" si="157"/>
        <v>0</v>
      </c>
      <c r="G188" s="422"/>
      <c r="H188" s="422">
        <f t="shared" si="157"/>
        <v>0</v>
      </c>
      <c r="I188" s="422"/>
      <c r="J188" s="422">
        <f t="shared" si="157"/>
        <v>0</v>
      </c>
      <c r="K188" s="422"/>
      <c r="L188" s="422">
        <f t="shared" si="157"/>
        <v>0</v>
      </c>
      <c r="M188" s="422"/>
      <c r="N188" s="422">
        <f t="shared" si="157"/>
        <v>0</v>
      </c>
      <c r="O188" s="422"/>
      <c r="P188" s="422">
        <f t="shared" si="157"/>
        <v>0</v>
      </c>
      <c r="Q188" s="422"/>
      <c r="R188" s="422">
        <f t="shared" si="157"/>
        <v>0</v>
      </c>
      <c r="S188" s="422"/>
      <c r="T188" s="417">
        <f>SUM(B188:R188)</f>
        <v>0</v>
      </c>
      <c r="U188" s="448" t="s">
        <v>310</v>
      </c>
    </row>
    <row r="189" spans="1:23" ht="12.75" hidden="1" customHeight="1" x14ac:dyDescent="0.25">
      <c r="A189" s="435"/>
      <c r="B189" s="435"/>
      <c r="C189" s="435"/>
      <c r="D189" s="435"/>
      <c r="E189" s="435"/>
      <c r="F189" s="435"/>
      <c r="G189" s="435"/>
      <c r="H189" s="435"/>
      <c r="I189" s="435"/>
      <c r="J189" s="435"/>
      <c r="K189" s="435"/>
      <c r="L189" s="435"/>
      <c r="M189" s="435"/>
      <c r="N189" s="435"/>
      <c r="O189" s="435"/>
      <c r="P189" s="435"/>
      <c r="Q189" s="435"/>
      <c r="R189" s="435"/>
      <c r="S189" s="435"/>
      <c r="T189" s="435"/>
      <c r="U189" s="435"/>
    </row>
    <row r="190" spans="1:23" ht="24" hidden="1" customHeight="1" x14ac:dyDescent="0.2">
      <c r="A190" s="453" t="s">
        <v>328</v>
      </c>
      <c r="B190" s="438">
        <f>'1.2.2.B. Partneris-2'!C3</f>
        <v>0</v>
      </c>
      <c r="C190" s="439"/>
      <c r="D190" s="439"/>
      <c r="E190" s="439"/>
      <c r="F190" s="438">
        <f>'1.2.2.B. Partneris-2'!H3</f>
        <v>0</v>
      </c>
      <c r="G190" s="439"/>
      <c r="H190" s="440"/>
      <c r="I190" s="439"/>
      <c r="J190" s="440" t="s">
        <v>317</v>
      </c>
      <c r="K190" s="439"/>
      <c r="L190" s="442">
        <f>'1.2.2.B. Partneris-2'!C14</f>
        <v>1</v>
      </c>
      <c r="M190" s="439"/>
      <c r="N190" s="443" t="s">
        <v>325</v>
      </c>
      <c r="O190" s="439"/>
      <c r="P190" s="440"/>
      <c r="Q190" s="439"/>
      <c r="R190" s="440"/>
      <c r="S190" s="439"/>
      <c r="T190" s="440"/>
      <c r="U190" s="440"/>
      <c r="W190" s="4">
        <f>IF(F190=Dati!$J$3,1,IF(F190=Dati!$J$4,2,IF(F190=Dati!$J$5,3,0)))</f>
        <v>2</v>
      </c>
    </row>
    <row r="191" spans="1:23" hidden="1" x14ac:dyDescent="0.2">
      <c r="A191" s="409" t="s">
        <v>302</v>
      </c>
      <c r="B191" s="410">
        <f>B$3</f>
        <v>2024</v>
      </c>
      <c r="C191" s="410"/>
      <c r="D191" s="410">
        <f>D$3</f>
        <v>2025</v>
      </c>
      <c r="E191" s="410"/>
      <c r="F191" s="410">
        <f>F$3</f>
        <v>2026</v>
      </c>
      <c r="G191" s="410"/>
      <c r="H191" s="410">
        <f>H$3</f>
        <v>2027</v>
      </c>
      <c r="I191" s="410"/>
      <c r="J191" s="410" t="str">
        <f>J$3</f>
        <v>X</v>
      </c>
      <c r="K191" s="410"/>
      <c r="L191" s="410" t="str">
        <f>L$3</f>
        <v>X</v>
      </c>
      <c r="M191" s="410"/>
      <c r="N191" s="410" t="str">
        <f>N$3</f>
        <v>X</v>
      </c>
      <c r="O191" s="410"/>
      <c r="P191" s="410" t="str">
        <f>P$3</f>
        <v>X</v>
      </c>
      <c r="Q191" s="410"/>
      <c r="R191" s="410" t="str">
        <f>R$3</f>
        <v>X</v>
      </c>
      <c r="S191" s="410"/>
      <c r="T191" s="410"/>
      <c r="U191" s="410"/>
    </row>
    <row r="192" spans="1:23" hidden="1" x14ac:dyDescent="0.2">
      <c r="A192" s="444"/>
      <c r="B192" s="411" t="s">
        <v>303</v>
      </c>
      <c r="C192" s="411"/>
      <c r="D192" s="411" t="s">
        <v>303</v>
      </c>
      <c r="E192" s="411"/>
      <c r="F192" s="411" t="s">
        <v>303</v>
      </c>
      <c r="G192" s="411"/>
      <c r="H192" s="411" t="s">
        <v>303</v>
      </c>
      <c r="I192" s="411"/>
      <c r="J192" s="411" t="s">
        <v>303</v>
      </c>
      <c r="K192" s="411"/>
      <c r="L192" s="411" t="s">
        <v>303</v>
      </c>
      <c r="M192" s="411"/>
      <c r="N192" s="411" t="s">
        <v>303</v>
      </c>
      <c r="O192" s="411"/>
      <c r="P192" s="411" t="s">
        <v>303</v>
      </c>
      <c r="Q192" s="411"/>
      <c r="R192" s="411" t="s">
        <v>303</v>
      </c>
      <c r="S192" s="411"/>
      <c r="T192" s="411" t="s">
        <v>184</v>
      </c>
      <c r="U192" s="411" t="s">
        <v>128</v>
      </c>
    </row>
    <row r="193" spans="1:24" ht="12.75" hidden="1" customHeight="1" x14ac:dyDescent="0.2">
      <c r="A193" s="445" t="str">
        <f>A$5</f>
        <v>Eiropas Reģionālās attīstības fonds</v>
      </c>
      <c r="B193" s="446">
        <f>(B200*$L$190)*$W$19-B197</f>
        <v>0</v>
      </c>
      <c r="C193" s="446"/>
      <c r="D193" s="446">
        <f t="shared" ref="D193:P193" si="158">(D200*$L$190)*$W$19-D197</f>
        <v>0</v>
      </c>
      <c r="E193" s="446"/>
      <c r="F193" s="446">
        <f t="shared" si="158"/>
        <v>0</v>
      </c>
      <c r="G193" s="446"/>
      <c r="H193" s="446">
        <f t="shared" si="158"/>
        <v>0</v>
      </c>
      <c r="I193" s="446"/>
      <c r="J193" s="446">
        <f t="shared" si="158"/>
        <v>0</v>
      </c>
      <c r="K193" s="446"/>
      <c r="L193" s="446">
        <f t="shared" si="158"/>
        <v>0</v>
      </c>
      <c r="M193" s="446"/>
      <c r="N193" s="446">
        <f>(N200*$L$190)*$W$19-N197</f>
        <v>0</v>
      </c>
      <c r="O193" s="446"/>
      <c r="P193" s="446">
        <f t="shared" si="158"/>
        <v>0</v>
      </c>
      <c r="Q193" s="446"/>
      <c r="R193" s="446">
        <f t="shared" ref="R193" si="159">(R200*$L$190-R197)*$W$19</f>
        <v>0</v>
      </c>
      <c r="S193" s="446"/>
      <c r="T193" s="413">
        <f t="shared" ref="T193:T199" si="160">SUM(B193:R193)</f>
        <v>0</v>
      </c>
      <c r="U193" s="414" t="e">
        <f>T193/$T$200</f>
        <v>#DIV/0!</v>
      </c>
    </row>
    <row r="194" spans="1:24" ht="12.75" hidden="1" customHeight="1" x14ac:dyDescent="0.2">
      <c r="A194" s="415" t="str">
        <f>A$6</f>
        <v>Attiecināmais valsts budžeta finansējums</v>
      </c>
      <c r="B194" s="446"/>
      <c r="C194" s="446"/>
      <c r="D194" s="446"/>
      <c r="E194" s="446"/>
      <c r="F194" s="446"/>
      <c r="G194" s="446"/>
      <c r="H194" s="446"/>
      <c r="I194" s="446"/>
      <c r="J194" s="446"/>
      <c r="K194" s="446"/>
      <c r="L194" s="446"/>
      <c r="M194" s="446"/>
      <c r="N194" s="446"/>
      <c r="O194" s="446"/>
      <c r="P194" s="446"/>
      <c r="Q194" s="446"/>
      <c r="R194" s="446"/>
      <c r="S194" s="446"/>
      <c r="T194" s="413">
        <f t="shared" si="160"/>
        <v>0</v>
      </c>
      <c r="U194" s="414" t="e">
        <f t="shared" ref="U194:U200" si="161">T194/$T$200</f>
        <v>#DIV/0!</v>
      </c>
    </row>
    <row r="195" spans="1:24" ht="12.75" hidden="1" customHeight="1" x14ac:dyDescent="0.2">
      <c r="A195" s="415" t="str">
        <f>A$7</f>
        <v>Valsts budžeta dotācija pašvaldībām</v>
      </c>
      <c r="B195" s="447"/>
      <c r="C195" s="447"/>
      <c r="D195" s="447"/>
      <c r="E195" s="447"/>
      <c r="F195" s="447"/>
      <c r="G195" s="447"/>
      <c r="H195" s="447"/>
      <c r="I195" s="447"/>
      <c r="J195" s="447"/>
      <c r="K195" s="447"/>
      <c r="L195" s="447"/>
      <c r="M195" s="447"/>
      <c r="N195" s="447"/>
      <c r="O195" s="447"/>
      <c r="P195" s="447"/>
      <c r="Q195" s="447"/>
      <c r="R195" s="447"/>
      <c r="S195" s="447"/>
      <c r="T195" s="413">
        <f t="shared" si="160"/>
        <v>0</v>
      </c>
      <c r="U195" s="414" t="e">
        <f t="shared" si="161"/>
        <v>#DIV/0!</v>
      </c>
    </row>
    <row r="196" spans="1:24" ht="12.75" hidden="1" customHeight="1" x14ac:dyDescent="0.2">
      <c r="A196" s="415" t="str">
        <f>A$8</f>
        <v>Pašvaldības finansējums</v>
      </c>
      <c r="B196" s="447"/>
      <c r="C196" s="447"/>
      <c r="D196" s="447"/>
      <c r="E196" s="447"/>
      <c r="F196" s="447"/>
      <c r="G196" s="447"/>
      <c r="H196" s="447"/>
      <c r="I196" s="447"/>
      <c r="J196" s="447"/>
      <c r="K196" s="447"/>
      <c r="L196" s="447"/>
      <c r="M196" s="447"/>
      <c r="N196" s="447"/>
      <c r="O196" s="447"/>
      <c r="P196" s="447"/>
      <c r="Q196" s="447"/>
      <c r="R196" s="447"/>
      <c r="S196" s="447"/>
      <c r="T196" s="413">
        <f t="shared" si="160"/>
        <v>0</v>
      </c>
      <c r="U196" s="414" t="e">
        <f t="shared" si="161"/>
        <v>#DIV/0!</v>
      </c>
    </row>
    <row r="197" spans="1:24" s="3" customFormat="1" ht="12.75" hidden="1" customHeight="1" x14ac:dyDescent="0.2">
      <c r="A197" s="415" t="str">
        <f>A$9</f>
        <v>Elastības finansējuma apjoms (attiecināmais valsts budžeta finansējums)</v>
      </c>
      <c r="B197" s="447">
        <f>B200*$L$190*$W$20</f>
        <v>0</v>
      </c>
      <c r="C197" s="447"/>
      <c r="D197" s="447">
        <f t="shared" ref="D197:R197" si="162">D200*$L$190*$W$20</f>
        <v>0</v>
      </c>
      <c r="E197" s="447"/>
      <c r="F197" s="447">
        <f t="shared" si="162"/>
        <v>0</v>
      </c>
      <c r="G197" s="447"/>
      <c r="H197" s="447">
        <f t="shared" si="162"/>
        <v>0</v>
      </c>
      <c r="I197" s="447"/>
      <c r="J197" s="447">
        <f t="shared" si="162"/>
        <v>0</v>
      </c>
      <c r="K197" s="447"/>
      <c r="L197" s="447">
        <f t="shared" si="162"/>
        <v>0</v>
      </c>
      <c r="M197" s="447"/>
      <c r="N197" s="447">
        <f t="shared" si="162"/>
        <v>0</v>
      </c>
      <c r="O197" s="447"/>
      <c r="P197" s="447">
        <f t="shared" si="162"/>
        <v>0</v>
      </c>
      <c r="Q197" s="447"/>
      <c r="R197" s="447">
        <f t="shared" si="162"/>
        <v>0</v>
      </c>
      <c r="S197" s="447"/>
      <c r="T197" s="413">
        <f t="shared" si="160"/>
        <v>0</v>
      </c>
      <c r="U197" s="414" t="e">
        <f t="shared" si="161"/>
        <v>#DIV/0!</v>
      </c>
    </row>
    <row r="198" spans="1:24" ht="12.75" hidden="1" customHeight="1" x14ac:dyDescent="0.2">
      <c r="A198" s="416" t="str">
        <f>A$10</f>
        <v>Publiskās attiecināmās izmaksas</v>
      </c>
      <c r="B198" s="314">
        <f>SUM(B193:B197)</f>
        <v>0</v>
      </c>
      <c r="C198" s="314"/>
      <c r="D198" s="314">
        <f t="shared" ref="D198:R198" si="163">SUM(D193:D197)</f>
        <v>0</v>
      </c>
      <c r="E198" s="314"/>
      <c r="F198" s="314">
        <f t="shared" si="163"/>
        <v>0</v>
      </c>
      <c r="G198" s="314"/>
      <c r="H198" s="314">
        <f t="shared" si="163"/>
        <v>0</v>
      </c>
      <c r="I198" s="314"/>
      <c r="J198" s="314">
        <f t="shared" si="163"/>
        <v>0</v>
      </c>
      <c r="K198" s="314"/>
      <c r="L198" s="314">
        <f t="shared" si="163"/>
        <v>0</v>
      </c>
      <c r="M198" s="314"/>
      <c r="N198" s="314">
        <f t="shared" si="163"/>
        <v>0</v>
      </c>
      <c r="O198" s="314"/>
      <c r="P198" s="314">
        <f t="shared" si="163"/>
        <v>0</v>
      </c>
      <c r="Q198" s="314"/>
      <c r="R198" s="314">
        <f t="shared" si="163"/>
        <v>0</v>
      </c>
      <c r="S198" s="314"/>
      <c r="T198" s="417">
        <f t="shared" si="160"/>
        <v>0</v>
      </c>
      <c r="U198" s="414" t="e">
        <f t="shared" si="161"/>
        <v>#DIV/0!</v>
      </c>
    </row>
    <row r="199" spans="1:24" ht="12.75" hidden="1" customHeight="1" x14ac:dyDescent="0.2">
      <c r="A199" s="415" t="str">
        <f>A$11</f>
        <v>Privātās attiecināmās izmaksas</v>
      </c>
      <c r="B199" s="447">
        <f>B200-B198</f>
        <v>0</v>
      </c>
      <c r="C199" s="447"/>
      <c r="D199" s="447">
        <f t="shared" ref="D199:R199" si="164">D200-D198</f>
        <v>0</v>
      </c>
      <c r="E199" s="447"/>
      <c r="F199" s="447">
        <f t="shared" si="164"/>
        <v>0</v>
      </c>
      <c r="G199" s="447"/>
      <c r="H199" s="447">
        <f t="shared" si="164"/>
        <v>0</v>
      </c>
      <c r="I199" s="447"/>
      <c r="J199" s="447">
        <f t="shared" si="164"/>
        <v>0</v>
      </c>
      <c r="K199" s="447"/>
      <c r="L199" s="447">
        <f t="shared" si="164"/>
        <v>0</v>
      </c>
      <c r="M199" s="447"/>
      <c r="N199" s="447">
        <f t="shared" si="164"/>
        <v>0</v>
      </c>
      <c r="O199" s="447"/>
      <c r="P199" s="447">
        <f t="shared" si="164"/>
        <v>0</v>
      </c>
      <c r="Q199" s="447"/>
      <c r="R199" s="447">
        <f t="shared" si="164"/>
        <v>0</v>
      </c>
      <c r="S199" s="447"/>
      <c r="T199" s="413">
        <f t="shared" si="160"/>
        <v>0</v>
      </c>
      <c r="U199" s="414" t="e">
        <f t="shared" si="161"/>
        <v>#DIV/0!</v>
      </c>
    </row>
    <row r="200" spans="1:24" ht="12.75" hidden="1" customHeight="1" x14ac:dyDescent="0.2">
      <c r="A200" s="416" t="str">
        <f>A$12</f>
        <v>Kopējās attiecināmās izmaksas</v>
      </c>
      <c r="B200" s="314">
        <f>IF(B23=2,'1.2.2.B. Partneris-2'!H28,'1.2.2.B. Partneris-2'!H28*B23)</f>
        <v>0</v>
      </c>
      <c r="C200" s="314"/>
      <c r="D200" s="314">
        <f>IF(D23=2,'1.2.2.B. Partneris-2'!J28+'1.2.2.B. Partneris-2'!H28,'1.2.2.B. Partneris-2'!J28*D23)</f>
        <v>0</v>
      </c>
      <c r="E200" s="314"/>
      <c r="F200" s="314">
        <f>IF(F23=2,'1.2.2.B. Partneris-2'!L28+'1.2.2.B. Partneris-2'!J28+'1.2.2.B. Partneris-2'!H28,'1.2.2.B. Partneris-2'!L28*F23)</f>
        <v>0</v>
      </c>
      <c r="G200" s="314"/>
      <c r="H200" s="314">
        <f>IF(H23=2,'1.2.2.B. Partneris-2'!N28+'1.2.2.B. Partneris-2'!L28+'1.2.2.B. Partneris-2'!J28+'1.2.2.B. Partneris-2'!H28,'1.2.2.B. Partneris-2'!N28*H23)</f>
        <v>0</v>
      </c>
      <c r="I200" s="314"/>
      <c r="J200" s="314">
        <f>IF(J23=2,'1.2.2.B. Partneris-2'!P28,'1.2.2.B. Partneris-2'!P28*J23)</f>
        <v>0</v>
      </c>
      <c r="K200" s="314"/>
      <c r="L200" s="314">
        <f>IF(L23=2,'1.2.2.B. Partneris-2'!R28,'1.2.2.B. Partneris-2'!R28*L23)</f>
        <v>0</v>
      </c>
      <c r="M200" s="314"/>
      <c r="N200" s="314">
        <f>IF(N23=2,'1.2.2.B. Partneris-2'!T28,'1.2.2.B. Partneris-2'!T28*N23)</f>
        <v>0</v>
      </c>
      <c r="O200" s="314"/>
      <c r="P200" s="314">
        <f>IF(P23=2,'1.2.2.B. Partneris-2'!V28,'1.2.2.B. Partneris-2'!V28*P23)</f>
        <v>0</v>
      </c>
      <c r="Q200" s="314"/>
      <c r="R200" s="314">
        <f>IF(R23=2,'1.2.2.B. Partneris-2'!X28,'1.2.2.B. Partneris-2'!X28*R23)</f>
        <v>0</v>
      </c>
      <c r="S200" s="314"/>
      <c r="T200" s="417">
        <f>SUM(B200:R200)</f>
        <v>0</v>
      </c>
      <c r="U200" s="414" t="e">
        <f t="shared" si="161"/>
        <v>#DIV/0!</v>
      </c>
    </row>
    <row r="201" spans="1:24" ht="12.75" hidden="1" customHeight="1" x14ac:dyDescent="0.2">
      <c r="A201" s="415" t="str">
        <f>A$13</f>
        <v>Publiskās ārpusprojekta izmaksas</v>
      </c>
      <c r="B201" s="449"/>
      <c r="C201" s="449"/>
      <c r="D201" s="449"/>
      <c r="E201" s="449"/>
      <c r="F201" s="449"/>
      <c r="G201" s="449"/>
      <c r="H201" s="449"/>
      <c r="I201" s="449"/>
      <c r="J201" s="449"/>
      <c r="K201" s="449"/>
      <c r="L201" s="449"/>
      <c r="M201" s="449"/>
      <c r="N201" s="449"/>
      <c r="O201" s="449"/>
      <c r="P201" s="449"/>
      <c r="Q201" s="449"/>
      <c r="R201" s="449"/>
      <c r="S201" s="449"/>
      <c r="T201" s="413">
        <f t="shared" ref="T201:T203" si="165">SUM(B201:R201)</f>
        <v>0</v>
      </c>
      <c r="U201" s="448" t="s">
        <v>310</v>
      </c>
    </row>
    <row r="202" spans="1:24" ht="12.75" hidden="1" customHeight="1" x14ac:dyDescent="0.2">
      <c r="A202" s="415" t="str">
        <f>A$14</f>
        <v>Privātās ārpusprojekta izmaksas</v>
      </c>
      <c r="B202" s="447">
        <f>IF(B23=2,'1.2.2.B. Partneris-2'!I28,'1.2.2.B. Partneris-2'!I28*B23)</f>
        <v>0</v>
      </c>
      <c r="C202" s="447"/>
      <c r="D202" s="447">
        <f>IF(D23=2,'1.2.2.B. Partneris-2'!K28+'1.2.2.B. Partneris-2'!I28,'1.2.2.B. Partneris-2'!K28*D23)</f>
        <v>0</v>
      </c>
      <c r="E202" s="447"/>
      <c r="F202" s="447">
        <f>IF(F23=2,'1.2.2.B. Partneris-2'!M28+'1.2.2.B. Partneris-2'!K28+'1.2.2.B. Partneris-2'!I28,'1.2.2.B. Partneris-2'!M28*F23)</f>
        <v>0</v>
      </c>
      <c r="G202" s="447"/>
      <c r="H202" s="447">
        <f>IF(H23=2,'1.2.2.B. Partneris-2'!O28+'1.2.2.B. Partneris-2'!M28+'1.2.2.B. Partneris-2'!K28+'1.2.2.B. Partneris-2'!I28,'1.2.2.B. Partneris-2'!O28*H23)</f>
        <v>0</v>
      </c>
      <c r="I202" s="447"/>
      <c r="J202" s="447">
        <f>IF(J23=2,'1.2.2.B. Partneris-2'!Q28,'1.2.2.B. Partneris-2'!Q28*J23)</f>
        <v>0</v>
      </c>
      <c r="K202" s="447"/>
      <c r="L202" s="447">
        <f>IF(L23=2,'1.2.2.B. Partneris-2'!S28,'1.2.2.B. Partneris-2'!S28*L23)</f>
        <v>0</v>
      </c>
      <c r="M202" s="447"/>
      <c r="N202" s="447">
        <f>IF(N23=2,'1.2.2.B. Partneris-2'!U28,'1.2.2.B. Partneris-2'!U28*N23)</f>
        <v>0</v>
      </c>
      <c r="O202" s="447"/>
      <c r="P202" s="447">
        <f>IF(P23=2,'1.2.2.B. Partneris-2'!W28,'1.2.2.B. Partneris-2'!W28*P23)</f>
        <v>0</v>
      </c>
      <c r="Q202" s="447"/>
      <c r="R202" s="447">
        <f>IF(R23=2,'1.2.2.B. Partneris-2'!Y28,'1.2.2.B. Partneris-2'!Y28*R23)</f>
        <v>0</v>
      </c>
      <c r="S202" s="447"/>
      <c r="T202" s="413">
        <f t="shared" si="165"/>
        <v>0</v>
      </c>
      <c r="U202" s="448" t="s">
        <v>310</v>
      </c>
    </row>
    <row r="203" spans="1:24" ht="12.75" hidden="1" customHeight="1" x14ac:dyDescent="0.2">
      <c r="A203" s="416" t="str">
        <f>A$15</f>
        <v>Ārpusprojekta izmaksas kopā</v>
      </c>
      <c r="B203" s="314">
        <f>SUM(B201:B202)</f>
        <v>0</v>
      </c>
      <c r="C203" s="314"/>
      <c r="D203" s="314">
        <f t="shared" ref="D203:R203" si="166">SUM(D201:D202)</f>
        <v>0</v>
      </c>
      <c r="E203" s="314"/>
      <c r="F203" s="314">
        <f t="shared" si="166"/>
        <v>0</v>
      </c>
      <c r="G203" s="314"/>
      <c r="H203" s="314">
        <f t="shared" si="166"/>
        <v>0</v>
      </c>
      <c r="I203" s="314"/>
      <c r="J203" s="314">
        <f t="shared" si="166"/>
        <v>0</v>
      </c>
      <c r="K203" s="314"/>
      <c r="L203" s="314">
        <f t="shared" si="166"/>
        <v>0</v>
      </c>
      <c r="M203" s="314"/>
      <c r="N203" s="314">
        <f t="shared" si="166"/>
        <v>0</v>
      </c>
      <c r="O203" s="314"/>
      <c r="P203" s="314">
        <f t="shared" si="166"/>
        <v>0</v>
      </c>
      <c r="Q203" s="314"/>
      <c r="R203" s="314">
        <f t="shared" si="166"/>
        <v>0</v>
      </c>
      <c r="S203" s="314"/>
      <c r="T203" s="417">
        <f t="shared" si="165"/>
        <v>0</v>
      </c>
      <c r="U203" s="448" t="s">
        <v>310</v>
      </c>
    </row>
    <row r="204" spans="1:24" ht="12.75" hidden="1" customHeight="1" x14ac:dyDescent="0.25">
      <c r="A204" s="421" t="str">
        <f>A$16</f>
        <v>Kopējās izmaksas</v>
      </c>
      <c r="B204" s="422">
        <f>B200+B203</f>
        <v>0</v>
      </c>
      <c r="C204" s="422"/>
      <c r="D204" s="422">
        <f t="shared" ref="D204:R204" si="167">D200+D203</f>
        <v>0</v>
      </c>
      <c r="E204" s="422"/>
      <c r="F204" s="422">
        <f t="shared" si="167"/>
        <v>0</v>
      </c>
      <c r="G204" s="422"/>
      <c r="H204" s="422">
        <f t="shared" si="167"/>
        <v>0</v>
      </c>
      <c r="I204" s="422"/>
      <c r="J204" s="422">
        <f t="shared" si="167"/>
        <v>0</v>
      </c>
      <c r="K204" s="422"/>
      <c r="L204" s="422">
        <f t="shared" si="167"/>
        <v>0</v>
      </c>
      <c r="M204" s="422"/>
      <c r="N204" s="422">
        <f t="shared" si="167"/>
        <v>0</v>
      </c>
      <c r="O204" s="422"/>
      <c r="P204" s="422">
        <f t="shared" si="167"/>
        <v>0</v>
      </c>
      <c r="Q204" s="422"/>
      <c r="R204" s="422">
        <f t="shared" si="167"/>
        <v>0</v>
      </c>
      <c r="S204" s="422"/>
      <c r="T204" s="417">
        <f>SUM(B204:R204)</f>
        <v>0</v>
      </c>
      <c r="U204" s="448" t="s">
        <v>310</v>
      </c>
    </row>
    <row r="205" spans="1:24" ht="12.75" hidden="1" customHeight="1" x14ac:dyDescent="0.25">
      <c r="A205" s="435"/>
      <c r="B205" s="435"/>
      <c r="C205" s="435"/>
      <c r="D205" s="435"/>
      <c r="E205" s="435"/>
      <c r="F205" s="435"/>
      <c r="G205" s="435"/>
      <c r="H205" s="435"/>
      <c r="I205" s="435"/>
      <c r="J205" s="435"/>
      <c r="K205" s="435"/>
      <c r="L205" s="435"/>
      <c r="M205" s="435"/>
      <c r="N205" s="435"/>
      <c r="O205" s="435"/>
      <c r="P205" s="435"/>
      <c r="Q205" s="435"/>
      <c r="R205" s="435"/>
      <c r="S205" s="435"/>
      <c r="T205" s="435"/>
      <c r="U205" s="435"/>
    </row>
    <row r="206" spans="1:24" ht="24" hidden="1" customHeight="1" x14ac:dyDescent="0.2">
      <c r="A206" s="453" t="s">
        <v>328</v>
      </c>
      <c r="B206" s="438">
        <f>'1.2.2.C. Partneris-2'!C3</f>
        <v>0</v>
      </c>
      <c r="C206" s="439"/>
      <c r="D206" s="439"/>
      <c r="E206" s="439"/>
      <c r="F206" s="438">
        <f>'1.2.2.C. Partneris-2'!H3</f>
        <v>0</v>
      </c>
      <c r="G206" s="439"/>
      <c r="H206" s="440"/>
      <c r="I206" s="439"/>
      <c r="J206" s="440" t="s">
        <v>317</v>
      </c>
      <c r="K206" s="439"/>
      <c r="L206" s="442">
        <f>'1.2.2.C. Partneris-2'!C24</f>
        <v>0.85</v>
      </c>
      <c r="M206" s="439"/>
      <c r="N206" s="443" t="s">
        <v>326</v>
      </c>
      <c r="O206" s="439"/>
      <c r="P206" s="440"/>
      <c r="Q206" s="439"/>
      <c r="R206" s="440"/>
      <c r="S206" s="439"/>
      <c r="T206" s="440"/>
      <c r="U206" s="440"/>
      <c r="W206" s="4">
        <f>IF(F206=Dati!$J$3,1,IF(F206=Dati!$J$4,2,IF(F206=Dati!$J$5,3,0)))</f>
        <v>2</v>
      </c>
      <c r="X206" s="4">
        <f>'1.2.2.C. Partneris-2'!AA3</f>
        <v>0</v>
      </c>
    </row>
    <row r="207" spans="1:24" hidden="1" x14ac:dyDescent="0.2">
      <c r="A207" s="409" t="s">
        <v>302</v>
      </c>
      <c r="B207" s="410">
        <f>B$3</f>
        <v>2024</v>
      </c>
      <c r="C207" s="410"/>
      <c r="D207" s="410">
        <f>D$3</f>
        <v>2025</v>
      </c>
      <c r="E207" s="410"/>
      <c r="F207" s="410">
        <f>F$3</f>
        <v>2026</v>
      </c>
      <c r="G207" s="410"/>
      <c r="H207" s="410">
        <f>H$3</f>
        <v>2027</v>
      </c>
      <c r="I207" s="410"/>
      <c r="J207" s="410" t="str">
        <f>J$3</f>
        <v>X</v>
      </c>
      <c r="K207" s="410"/>
      <c r="L207" s="410" t="str">
        <f>L$3</f>
        <v>X</v>
      </c>
      <c r="M207" s="410"/>
      <c r="N207" s="410" t="str">
        <f>N$3</f>
        <v>X</v>
      </c>
      <c r="O207" s="410"/>
      <c r="P207" s="410" t="str">
        <f>P$3</f>
        <v>X</v>
      </c>
      <c r="Q207" s="410"/>
      <c r="R207" s="410" t="str">
        <f>R$3</f>
        <v>X</v>
      </c>
      <c r="S207" s="410"/>
      <c r="T207" s="410"/>
      <c r="U207" s="410"/>
    </row>
    <row r="208" spans="1:24" hidden="1" x14ac:dyDescent="0.2">
      <c r="A208" s="444"/>
      <c r="B208" s="411" t="s">
        <v>303</v>
      </c>
      <c r="C208" s="411"/>
      <c r="D208" s="411" t="s">
        <v>303</v>
      </c>
      <c r="E208" s="411"/>
      <c r="F208" s="411" t="s">
        <v>303</v>
      </c>
      <c r="G208" s="411"/>
      <c r="H208" s="411" t="s">
        <v>303</v>
      </c>
      <c r="I208" s="411"/>
      <c r="J208" s="411" t="s">
        <v>303</v>
      </c>
      <c r="K208" s="411"/>
      <c r="L208" s="411" t="s">
        <v>303</v>
      </c>
      <c r="M208" s="411"/>
      <c r="N208" s="411" t="s">
        <v>303</v>
      </c>
      <c r="O208" s="411"/>
      <c r="P208" s="411" t="s">
        <v>303</v>
      </c>
      <c r="Q208" s="411"/>
      <c r="R208" s="411" t="s">
        <v>303</v>
      </c>
      <c r="S208" s="411"/>
      <c r="T208" s="411" t="s">
        <v>184</v>
      </c>
      <c r="U208" s="411" t="s">
        <v>128</v>
      </c>
    </row>
    <row r="209" spans="1:23" ht="12.75" hidden="1" customHeight="1" x14ac:dyDescent="0.2">
      <c r="A209" s="445" t="str">
        <f>A$5</f>
        <v>Eiropas Reģionālās attīstības fonds</v>
      </c>
      <c r="B209" s="446">
        <f>(B216*$L$206)*$W$19-B221</f>
        <v>0</v>
      </c>
      <c r="C209" s="446"/>
      <c r="D209" s="446">
        <f t="shared" ref="D209:R209" si="168">(D216*$L$206)*$W$19-D221</f>
        <v>0</v>
      </c>
      <c r="E209" s="446"/>
      <c r="F209" s="446">
        <f t="shared" si="168"/>
        <v>0</v>
      </c>
      <c r="G209" s="446"/>
      <c r="H209" s="446">
        <f t="shared" si="168"/>
        <v>0</v>
      </c>
      <c r="I209" s="446"/>
      <c r="J209" s="446">
        <f t="shared" si="168"/>
        <v>0</v>
      </c>
      <c r="K209" s="446"/>
      <c r="L209" s="446">
        <f t="shared" si="168"/>
        <v>0</v>
      </c>
      <c r="M209" s="446"/>
      <c r="N209" s="446">
        <f t="shared" si="168"/>
        <v>0</v>
      </c>
      <c r="O209" s="446"/>
      <c r="P209" s="446">
        <f t="shared" si="168"/>
        <v>0</v>
      </c>
      <c r="Q209" s="446"/>
      <c r="R209" s="446">
        <f t="shared" si="168"/>
        <v>0</v>
      </c>
      <c r="S209" s="446"/>
      <c r="T209" s="413">
        <f>SUM(B209:R209)</f>
        <v>0</v>
      </c>
      <c r="U209" s="414" t="e">
        <f>T209/$T$216</f>
        <v>#DIV/0!</v>
      </c>
    </row>
    <row r="210" spans="1:23" ht="12.75" hidden="1" customHeight="1" x14ac:dyDescent="0.2">
      <c r="A210" s="415" t="str">
        <f>A$6</f>
        <v>Attiecināmais valsts budžeta finansējums</v>
      </c>
      <c r="B210" s="446">
        <f>IF($W206=2,B216-B209,0)</f>
        <v>0</v>
      </c>
      <c r="C210" s="446"/>
      <c r="D210" s="446">
        <f t="shared" ref="D210:R210" si="169">IF($W206=2,D216-D209,0)</f>
        <v>0</v>
      </c>
      <c r="E210" s="446"/>
      <c r="F210" s="446">
        <f t="shared" si="169"/>
        <v>0</v>
      </c>
      <c r="G210" s="446"/>
      <c r="H210" s="446">
        <f t="shared" si="169"/>
        <v>0</v>
      </c>
      <c r="I210" s="446"/>
      <c r="J210" s="446">
        <f t="shared" si="169"/>
        <v>0</v>
      </c>
      <c r="K210" s="446"/>
      <c r="L210" s="446">
        <f t="shared" si="169"/>
        <v>0</v>
      </c>
      <c r="M210" s="446"/>
      <c r="N210" s="446">
        <f t="shared" si="169"/>
        <v>0</v>
      </c>
      <c r="O210" s="446"/>
      <c r="P210" s="446">
        <f t="shared" si="169"/>
        <v>0</v>
      </c>
      <c r="Q210" s="446"/>
      <c r="R210" s="446">
        <f t="shared" si="169"/>
        <v>0</v>
      </c>
      <c r="S210" s="446"/>
      <c r="T210" s="413">
        <f t="shared" ref="T210:T215" si="170">SUM(B210:R210)</f>
        <v>0</v>
      </c>
      <c r="U210" s="414" t="e">
        <f t="shared" ref="U210:U216" si="171">T210/$T$216</f>
        <v>#DIV/0!</v>
      </c>
    </row>
    <row r="211" spans="1:23" ht="12.75" hidden="1" customHeight="1" x14ac:dyDescent="0.2">
      <c r="A211" s="415" t="str">
        <f>A$7</f>
        <v>Valsts budžeta dotācija pašvaldībām</v>
      </c>
      <c r="B211" s="447">
        <f>IF($W206=1,(B209/0.85*0.15+B209)*0.15*'1.2.2.C. Partneris-2'!$O$3,0)</f>
        <v>0</v>
      </c>
      <c r="C211" s="447"/>
      <c r="D211" s="447">
        <f>IF($W206=1,(D209/0.85*0.15+D209)*0.15*'1.2.2.C. Partneris-2'!$O$3,0)</f>
        <v>0</v>
      </c>
      <c r="E211" s="447"/>
      <c r="F211" s="447">
        <f>IF($W206=1,(F209/0.85*0.15+F209)*0.15*'1.2.2.C. Partneris-2'!$O$3,0)</f>
        <v>0</v>
      </c>
      <c r="G211" s="447"/>
      <c r="H211" s="447">
        <f>IF($W206=1,(H209/0.85*0.15+H209)*0.15*'1.2.2.C. Partneris-2'!$O$3,0)</f>
        <v>0</v>
      </c>
      <c r="I211" s="447"/>
      <c r="J211" s="447">
        <f>IF($W206=1,(J209/0.85*0.15+J209)*0.15*'1.2.2.C. Partneris-2'!$O$3,0)</f>
        <v>0</v>
      </c>
      <c r="K211" s="447"/>
      <c r="L211" s="447">
        <f>IF($W206=1,(L209/0.85*0.15+L209)*0.15*'1.2.2.C. Partneris-2'!$O$3,0)</f>
        <v>0</v>
      </c>
      <c r="M211" s="447"/>
      <c r="N211" s="447">
        <f>IF($W206=1,(N209/0.85*0.15+N209)*0.15*'1.2.2.C. Partneris-2'!$O$3,0)</f>
        <v>0</v>
      </c>
      <c r="O211" s="447"/>
      <c r="P211" s="447">
        <f>IF($W206=1,(P209/0.85*0.15+P209)*0.15*'1.2.2.C. Partneris-2'!$O$3,0)</f>
        <v>0</v>
      </c>
      <c r="Q211" s="447"/>
      <c r="R211" s="447">
        <f>IF($W206=1,(R209/0.85*0.15+R209)*0.15*'1.2.2.C. Partneris-2'!$O$3,0)</f>
        <v>0</v>
      </c>
      <c r="S211" s="447"/>
      <c r="T211" s="413">
        <f t="shared" si="170"/>
        <v>0</v>
      </c>
      <c r="U211" s="414" t="e">
        <f t="shared" si="171"/>
        <v>#DIV/0!</v>
      </c>
    </row>
    <row r="212" spans="1:23" ht="12.75" hidden="1" customHeight="1" x14ac:dyDescent="0.2">
      <c r="A212" s="415" t="str">
        <f>A$8</f>
        <v>Pašvaldības finansējums</v>
      </c>
      <c r="B212" s="447">
        <f>IF($W206=1,B216-B209-B211-B215-B213,0)</f>
        <v>0</v>
      </c>
      <c r="C212" s="447"/>
      <c r="D212" s="447">
        <f t="shared" ref="D212:R212" si="172">IF($W206=1,D216-D209-D211-D215-D213,0)</f>
        <v>0</v>
      </c>
      <c r="E212" s="447"/>
      <c r="F212" s="447">
        <f t="shared" si="172"/>
        <v>0</v>
      </c>
      <c r="G212" s="447"/>
      <c r="H212" s="447">
        <f t="shared" si="172"/>
        <v>0</v>
      </c>
      <c r="I212" s="447"/>
      <c r="J212" s="447">
        <f t="shared" si="172"/>
        <v>0</v>
      </c>
      <c r="K212" s="447"/>
      <c r="L212" s="447">
        <f t="shared" si="172"/>
        <v>0</v>
      </c>
      <c r="M212" s="447"/>
      <c r="N212" s="447">
        <f t="shared" si="172"/>
        <v>0</v>
      </c>
      <c r="O212" s="447"/>
      <c r="P212" s="447">
        <f t="shared" si="172"/>
        <v>0</v>
      </c>
      <c r="Q212" s="447"/>
      <c r="R212" s="447">
        <f t="shared" si="172"/>
        <v>0</v>
      </c>
      <c r="S212" s="447"/>
      <c r="T212" s="413">
        <f t="shared" si="170"/>
        <v>0</v>
      </c>
      <c r="U212" s="414" t="e">
        <f t="shared" si="171"/>
        <v>#DIV/0!</v>
      </c>
    </row>
    <row r="213" spans="1:23" s="3" customFormat="1" ht="12.75" hidden="1" customHeight="1" x14ac:dyDescent="0.2">
      <c r="A213" s="415" t="str">
        <f>A$9</f>
        <v>Elastības finansējuma apjoms (attiecināmais valsts budžeta finansējums)</v>
      </c>
      <c r="B213" s="447">
        <f>IF($X$206=2,B216*(1-$L$206)+(B216*$L$206*$W$20)+(B216*$L$206*(1-$W$19)),B216*$L$206*$W$20)</f>
        <v>0</v>
      </c>
      <c r="C213" s="447"/>
      <c r="D213" s="447">
        <f t="shared" ref="D213:R213" si="173">IF($X$206=2,D216*(1-$L$206)+(D216*$L$206*$W$20)+(D216*$L$206*(1-$W$19)),D216*$L$206*$W$20)</f>
        <v>0</v>
      </c>
      <c r="E213" s="447"/>
      <c r="F213" s="447">
        <f t="shared" si="173"/>
        <v>0</v>
      </c>
      <c r="G213" s="447"/>
      <c r="H213" s="447">
        <f t="shared" si="173"/>
        <v>0</v>
      </c>
      <c r="I213" s="447"/>
      <c r="J213" s="447">
        <f t="shared" si="173"/>
        <v>0</v>
      </c>
      <c r="K213" s="447"/>
      <c r="L213" s="447">
        <f t="shared" si="173"/>
        <v>0</v>
      </c>
      <c r="M213" s="447"/>
      <c r="N213" s="447">
        <f t="shared" si="173"/>
        <v>0</v>
      </c>
      <c r="O213" s="447"/>
      <c r="P213" s="447">
        <f t="shared" si="173"/>
        <v>0</v>
      </c>
      <c r="Q213" s="447"/>
      <c r="R213" s="447">
        <f t="shared" si="173"/>
        <v>0</v>
      </c>
      <c r="S213" s="447"/>
      <c r="T213" s="413">
        <f t="shared" si="170"/>
        <v>0</v>
      </c>
      <c r="U213" s="414" t="e">
        <f t="shared" si="171"/>
        <v>#DIV/0!</v>
      </c>
    </row>
    <row r="214" spans="1:23" ht="12.75" hidden="1" customHeight="1" x14ac:dyDescent="0.2">
      <c r="A214" s="416" t="str">
        <f>A$10</f>
        <v>Publiskās attiecināmās izmaksas</v>
      </c>
      <c r="B214" s="314">
        <f>SUM(B209:B213)</f>
        <v>0</v>
      </c>
      <c r="C214" s="314"/>
      <c r="D214" s="314">
        <f t="shared" ref="D214:R214" si="174">SUM(D209:D213)</f>
        <v>0</v>
      </c>
      <c r="E214" s="314"/>
      <c r="F214" s="314">
        <f t="shared" si="174"/>
        <v>0</v>
      </c>
      <c r="G214" s="314"/>
      <c r="H214" s="314">
        <f t="shared" si="174"/>
        <v>0</v>
      </c>
      <c r="I214" s="314"/>
      <c r="J214" s="314">
        <f t="shared" si="174"/>
        <v>0</v>
      </c>
      <c r="K214" s="314"/>
      <c r="L214" s="314">
        <f t="shared" si="174"/>
        <v>0</v>
      </c>
      <c r="M214" s="314"/>
      <c r="N214" s="314">
        <f t="shared" si="174"/>
        <v>0</v>
      </c>
      <c r="O214" s="314"/>
      <c r="P214" s="314">
        <f t="shared" si="174"/>
        <v>0</v>
      </c>
      <c r="Q214" s="314"/>
      <c r="R214" s="314">
        <f t="shared" si="174"/>
        <v>0</v>
      </c>
      <c r="S214" s="314"/>
      <c r="T214" s="417">
        <f t="shared" si="170"/>
        <v>0</v>
      </c>
      <c r="U214" s="414" t="e">
        <f t="shared" si="171"/>
        <v>#DIV/0!</v>
      </c>
    </row>
    <row r="215" spans="1:23" ht="12.75" hidden="1" customHeight="1" x14ac:dyDescent="0.2">
      <c r="A215" s="415" t="str">
        <f>A$11</f>
        <v>Privātās attiecināmās izmaksas</v>
      </c>
      <c r="B215" s="447">
        <f>IF($W$206=1,0,IF($W$206=3,B216-B214,0))</f>
        <v>0</v>
      </c>
      <c r="C215" s="447"/>
      <c r="D215" s="447">
        <f t="shared" ref="D215" si="175">IF($W$206=1,0,IF($W$206=3,D216-D214,0))</f>
        <v>0</v>
      </c>
      <c r="E215" s="447"/>
      <c r="F215" s="447">
        <f t="shared" ref="F215" si="176">IF($W$206=1,0,IF($W$206=3,F216-F214,0))</f>
        <v>0</v>
      </c>
      <c r="G215" s="447"/>
      <c r="H215" s="447">
        <f t="shared" ref="H215" si="177">IF($W$206=1,0,IF($W$206=3,H216-H214,0))</f>
        <v>0</v>
      </c>
      <c r="I215" s="447"/>
      <c r="J215" s="447">
        <f t="shared" ref="J215" si="178">IF($W$206=1,0,IF($W$206=3,J216-J214,0))</f>
        <v>0</v>
      </c>
      <c r="K215" s="447"/>
      <c r="L215" s="447">
        <f t="shared" ref="L215" si="179">IF($W$206=1,0,IF($W$206=3,L216-L214,0))</f>
        <v>0</v>
      </c>
      <c r="M215" s="447"/>
      <c r="N215" s="447">
        <f t="shared" ref="N215" si="180">IF($W$206=1,0,IF($W$206=3,N216-N214,0))</f>
        <v>0</v>
      </c>
      <c r="O215" s="447"/>
      <c r="P215" s="447">
        <f t="shared" ref="P215" si="181">IF($W$206=1,0,IF($W$206=3,P216-P214,0))</f>
        <v>0</v>
      </c>
      <c r="Q215" s="447"/>
      <c r="R215" s="447">
        <f t="shared" ref="R215" si="182">IF($W$206=1,0,IF($W$206=3,R216-R214,0))</f>
        <v>0</v>
      </c>
      <c r="S215" s="447"/>
      <c r="T215" s="413">
        <f t="shared" si="170"/>
        <v>0</v>
      </c>
      <c r="U215" s="414" t="e">
        <f t="shared" si="171"/>
        <v>#DIV/0!</v>
      </c>
    </row>
    <row r="216" spans="1:23" ht="12.75" hidden="1" customHeight="1" x14ac:dyDescent="0.2">
      <c r="A216" s="416" t="str">
        <f>A$12</f>
        <v>Kopējās attiecināmās izmaksas</v>
      </c>
      <c r="B216" s="314">
        <f>IF(B23=2,'1.2.2.C. Partneris-2'!H24,'1.2.2.C. Partneris-2'!H24*B23)</f>
        <v>0</v>
      </c>
      <c r="C216" s="314"/>
      <c r="D216" s="314">
        <f>IF(D23=2,'1.2.2.C. Partneris-2'!J24+'1.2.2.C. Partneris-2'!H24,'1.2.2.C. Partneris-2'!J24*D23)</f>
        <v>0</v>
      </c>
      <c r="E216" s="314"/>
      <c r="F216" s="314">
        <f>IF(F23=2,'1.2.2.C. Partneris-2'!L24+'1.2.2.C. Partneris-2'!J24+'1.2.2.C. Partneris-2'!H24,'1.2.2.C. Partneris-2'!L24*F23)</f>
        <v>0</v>
      </c>
      <c r="G216" s="314"/>
      <c r="H216" s="314">
        <f>IF(H23=2,'1.2.2.C. Partneris-2'!N24+'1.2.2.C. Partneris-2'!L24+'1.2.2.C. Partneris-2'!J24+'1.2.2.C. Partneris-2'!H24,'1.2.2.C. Partneris-2'!N24*H23)</f>
        <v>0</v>
      </c>
      <c r="I216" s="314"/>
      <c r="J216" s="314">
        <f>IF(J23=2,'1.2.2.C. Partneris-2'!P24,'1.2.2.C. Partneris-2'!P24*J23)</f>
        <v>0</v>
      </c>
      <c r="K216" s="314"/>
      <c r="L216" s="314">
        <f>IF(L23=2,'1.2.2.C. Partneris-2'!R24,'1.2.2.C. Partneris-2'!R24*L23)</f>
        <v>0</v>
      </c>
      <c r="M216" s="314"/>
      <c r="N216" s="314">
        <f>IF(N23=2,'1.2.2.C. Partneris-2'!T24,'1.2.2.C. Partneris-2'!T24*N23)</f>
        <v>0</v>
      </c>
      <c r="O216" s="314"/>
      <c r="P216" s="314">
        <f>IF(P23=2,'1.2.2.C. Partneris-2'!V24,'1.2.2.C. Partneris-2'!V24*P23)</f>
        <v>0</v>
      </c>
      <c r="Q216" s="314"/>
      <c r="R216" s="314">
        <f>IF(R23=2,'1.2.2.C. Partneris-2'!X24,'1.2.2.C. Partneris-2'!X24*R23)</f>
        <v>0</v>
      </c>
      <c r="S216" s="314"/>
      <c r="T216" s="417">
        <f>SUM(B216:R216)</f>
        <v>0</v>
      </c>
      <c r="U216" s="414" t="e">
        <f t="shared" si="171"/>
        <v>#DIV/0!</v>
      </c>
    </row>
    <row r="217" spans="1:23" ht="12.75" hidden="1" customHeight="1" x14ac:dyDescent="0.2">
      <c r="A217" s="415" t="str">
        <f>A$13</f>
        <v>Publiskās ārpusprojekta izmaksas</v>
      </c>
      <c r="B217" s="447">
        <f>IF($W206=1,B222,0)</f>
        <v>0</v>
      </c>
      <c r="C217" s="447"/>
      <c r="D217" s="447">
        <f t="shared" ref="D217" si="183">IF($W206=1,D222,0)</f>
        <v>0</v>
      </c>
      <c r="E217" s="447"/>
      <c r="F217" s="447">
        <f t="shared" ref="F217" si="184">IF($W206=1,F222,0)</f>
        <v>0</v>
      </c>
      <c r="G217" s="447"/>
      <c r="H217" s="447">
        <f t="shared" ref="H217" si="185">IF($W206=1,H222,0)</f>
        <v>0</v>
      </c>
      <c r="I217" s="447"/>
      <c r="J217" s="447">
        <f t="shared" ref="J217" si="186">IF($W206=1,J222,0)</f>
        <v>0</v>
      </c>
      <c r="K217" s="447"/>
      <c r="L217" s="447">
        <f t="shared" ref="L217" si="187">IF($W206=1,L222,0)</f>
        <v>0</v>
      </c>
      <c r="M217" s="447"/>
      <c r="N217" s="447">
        <f t="shared" ref="N217" si="188">IF($W206=1,N222,0)</f>
        <v>0</v>
      </c>
      <c r="O217" s="447"/>
      <c r="P217" s="447">
        <f t="shared" ref="P217" si="189">IF($W206=1,P222,0)</f>
        <v>0</v>
      </c>
      <c r="Q217" s="447"/>
      <c r="R217" s="447">
        <f t="shared" ref="R217" si="190">IF($W206=1,R222,0)</f>
        <v>0</v>
      </c>
      <c r="S217" s="447"/>
      <c r="T217" s="413">
        <f t="shared" ref="T217:T219" si="191">SUM(B217:R217)</f>
        <v>0</v>
      </c>
      <c r="U217" s="448" t="s">
        <v>310</v>
      </c>
    </row>
    <row r="218" spans="1:23" ht="12.75" hidden="1" customHeight="1" x14ac:dyDescent="0.2">
      <c r="A218" s="415" t="str">
        <f>A$14</f>
        <v>Privātās ārpusprojekta izmaksas</v>
      </c>
      <c r="B218" s="447">
        <f>IF($W206=3,B222,0)</f>
        <v>0</v>
      </c>
      <c r="C218" s="447"/>
      <c r="D218" s="447">
        <f t="shared" ref="D218" si="192">IF($W206=3,D222,0)</f>
        <v>0</v>
      </c>
      <c r="E218" s="447"/>
      <c r="F218" s="447">
        <f t="shared" ref="F218" si="193">IF($W206=3,F222,0)</f>
        <v>0</v>
      </c>
      <c r="G218" s="447"/>
      <c r="H218" s="447">
        <f t="shared" ref="H218" si="194">IF($W206=3,H222,0)</f>
        <v>0</v>
      </c>
      <c r="I218" s="447"/>
      <c r="J218" s="447">
        <f t="shared" ref="J218" si="195">IF($W206=3,J222,0)</f>
        <v>0</v>
      </c>
      <c r="K218" s="447"/>
      <c r="L218" s="447">
        <f t="shared" ref="L218" si="196">IF($W206=3,L222,0)</f>
        <v>0</v>
      </c>
      <c r="M218" s="447"/>
      <c r="N218" s="447">
        <f t="shared" ref="N218" si="197">IF($W206=3,N222,0)</f>
        <v>0</v>
      </c>
      <c r="O218" s="447"/>
      <c r="P218" s="447">
        <f t="shared" ref="P218" si="198">IF($W206=3,P222,0)</f>
        <v>0</v>
      </c>
      <c r="Q218" s="447"/>
      <c r="R218" s="447">
        <f t="shared" ref="R218" si="199">IF($W206=3,R222,0)</f>
        <v>0</v>
      </c>
      <c r="S218" s="447"/>
      <c r="T218" s="413">
        <f t="shared" si="191"/>
        <v>0</v>
      </c>
      <c r="U218" s="448" t="s">
        <v>310</v>
      </c>
    </row>
    <row r="219" spans="1:23" ht="12.75" hidden="1" customHeight="1" x14ac:dyDescent="0.2">
      <c r="A219" s="416" t="str">
        <f>A$15</f>
        <v>Ārpusprojekta izmaksas kopā</v>
      </c>
      <c r="B219" s="314">
        <f>SUM(B217:B218)</f>
        <v>0</v>
      </c>
      <c r="C219" s="314"/>
      <c r="D219" s="314">
        <f t="shared" ref="D219" si="200">SUM(D217:D218)</f>
        <v>0</v>
      </c>
      <c r="E219" s="314"/>
      <c r="F219" s="314">
        <f t="shared" ref="F219" si="201">SUM(F217:F218)</f>
        <v>0</v>
      </c>
      <c r="G219" s="314"/>
      <c r="H219" s="314">
        <f t="shared" ref="H219" si="202">SUM(H217:H218)</f>
        <v>0</v>
      </c>
      <c r="I219" s="314"/>
      <c r="J219" s="314">
        <f t="shared" ref="J219" si="203">SUM(J217:J218)</f>
        <v>0</v>
      </c>
      <c r="K219" s="314"/>
      <c r="L219" s="314">
        <f t="shared" ref="L219" si="204">SUM(L217:L218)</f>
        <v>0</v>
      </c>
      <c r="M219" s="314"/>
      <c r="N219" s="314">
        <f t="shared" ref="N219" si="205">SUM(N217:N218)</f>
        <v>0</v>
      </c>
      <c r="O219" s="314"/>
      <c r="P219" s="314">
        <f t="shared" ref="P219" si="206">SUM(P217:P218)</f>
        <v>0</v>
      </c>
      <c r="Q219" s="314"/>
      <c r="R219" s="314">
        <f t="shared" ref="R219" si="207">SUM(R217:R218)</f>
        <v>0</v>
      </c>
      <c r="S219" s="314"/>
      <c r="T219" s="417">
        <f t="shared" si="191"/>
        <v>0</v>
      </c>
      <c r="U219" s="448" t="s">
        <v>310</v>
      </c>
    </row>
    <row r="220" spans="1:23" ht="12.75" hidden="1" customHeight="1" x14ac:dyDescent="0.25">
      <c r="A220" s="421" t="str">
        <f>A$16</f>
        <v>Kopējās izmaksas</v>
      </c>
      <c r="B220" s="422">
        <f>B216+B219</f>
        <v>0</v>
      </c>
      <c r="C220" s="422"/>
      <c r="D220" s="422">
        <f t="shared" ref="D220:R220" si="208">D216+D219</f>
        <v>0</v>
      </c>
      <c r="E220" s="422"/>
      <c r="F220" s="422">
        <f t="shared" si="208"/>
        <v>0</v>
      </c>
      <c r="G220" s="422"/>
      <c r="H220" s="422">
        <f t="shared" si="208"/>
        <v>0</v>
      </c>
      <c r="I220" s="422"/>
      <c r="J220" s="422">
        <f t="shared" si="208"/>
        <v>0</v>
      </c>
      <c r="K220" s="422"/>
      <c r="L220" s="422">
        <f t="shared" si="208"/>
        <v>0</v>
      </c>
      <c r="M220" s="422"/>
      <c r="N220" s="422">
        <f t="shared" si="208"/>
        <v>0</v>
      </c>
      <c r="O220" s="422"/>
      <c r="P220" s="422">
        <f t="shared" si="208"/>
        <v>0</v>
      </c>
      <c r="Q220" s="422"/>
      <c r="R220" s="422">
        <f t="shared" si="208"/>
        <v>0</v>
      </c>
      <c r="S220" s="422"/>
      <c r="T220" s="417">
        <f>SUM(B220:R220)</f>
        <v>0</v>
      </c>
      <c r="U220" s="448" t="s">
        <v>310</v>
      </c>
    </row>
    <row r="221" spans="1:23" hidden="1" x14ac:dyDescent="0.2">
      <c r="A221" s="451" t="s">
        <v>327</v>
      </c>
      <c r="B221" s="452">
        <f>B216*$L$206*$W$20</f>
        <v>0</v>
      </c>
      <c r="C221" s="452"/>
      <c r="D221" s="452">
        <f t="shared" ref="D221:R221" si="209">D216*$L$206*$W$20</f>
        <v>0</v>
      </c>
      <c r="E221" s="452"/>
      <c r="F221" s="452">
        <f t="shared" si="209"/>
        <v>0</v>
      </c>
      <c r="G221" s="452"/>
      <c r="H221" s="452">
        <f t="shared" si="209"/>
        <v>0</v>
      </c>
      <c r="I221" s="452"/>
      <c r="J221" s="452">
        <f t="shared" si="209"/>
        <v>0</v>
      </c>
      <c r="K221" s="452"/>
      <c r="L221" s="452">
        <f t="shared" si="209"/>
        <v>0</v>
      </c>
      <c r="M221" s="452"/>
      <c r="N221" s="452">
        <f t="shared" si="209"/>
        <v>0</v>
      </c>
      <c r="O221" s="452"/>
      <c r="P221" s="452">
        <f t="shared" si="209"/>
        <v>0</v>
      </c>
      <c r="Q221" s="452"/>
      <c r="R221" s="452">
        <f t="shared" si="209"/>
        <v>0</v>
      </c>
      <c r="T221" s="452">
        <f>IF(X206=1,0,SUM(B221:R221))</f>
        <v>0</v>
      </c>
    </row>
    <row r="222" spans="1:23" hidden="1" x14ac:dyDescent="0.2">
      <c r="A222" s="451" t="s">
        <v>312</v>
      </c>
      <c r="B222" s="452">
        <f>IF(B23=2,'1.2.2.C. Partneris-2'!I24,'1.2.2.C. Partneris-2'!I24*B23)</f>
        <v>0</v>
      </c>
      <c r="C222" s="452"/>
      <c r="D222" s="452">
        <f>IF(D23=2,'1.2.2.C. Partneris-2'!K24+'1.2.2.C. Partneris-2'!I24,'1.2.2.C. Partneris-2'!K24*D23)</f>
        <v>0</v>
      </c>
      <c r="E222" s="452"/>
      <c r="F222" s="452">
        <f>IF(F23=2,'1.2.2.C. Partneris-2'!M24+'1.2.2.C. Partneris-2'!K24+'1.2.2.C. Partneris-2'!I24,'1.2.2.C. Partneris-2'!M24*F23)</f>
        <v>0</v>
      </c>
      <c r="G222" s="452"/>
      <c r="H222" s="452">
        <f>IF(H23=2,'1.2.2.C. Partneris-2'!O24+'1.2.2.C. Partneris-2'!M24+'1.2.2.C. Partneris-2'!K24+'1.2.2.C. Partneris-2'!I24,'1.2.2.C. Partneris-2'!O24*H23)</f>
        <v>0</v>
      </c>
      <c r="I222" s="452"/>
      <c r="J222" s="452">
        <f>IF(J23=2,'1.2.2.C. Partneris-2'!Q24,'1.2.2.C. Partneris-2'!Q24*J23)</f>
        <v>0</v>
      </c>
      <c r="K222" s="452"/>
      <c r="L222" s="452">
        <f>IF(L23=2,'1.2.2.C. Partneris-2'!S24,'1.2.2.C. Partneris-2'!S24*L23)</f>
        <v>0</v>
      </c>
      <c r="M222" s="452"/>
      <c r="N222" s="452">
        <f>IF(N23=2,'1.2.2.C. Partneris-2'!U24,'1.2.2.C. Partneris-2'!U24*N23)</f>
        <v>0</v>
      </c>
      <c r="O222" s="452"/>
      <c r="P222" s="452">
        <f>IF(P23=2,'1.2.2.C. Partneris-2'!W24,'1.2.2.C. Partneris-2'!W24*P23)</f>
        <v>0</v>
      </c>
      <c r="Q222" s="452"/>
      <c r="R222" s="452">
        <f>IF(R23=2,'1.2.2.C. Partneris-2'!Y24,'1.2.2.C. Partneris-2'!Y24*R23)</f>
        <v>0</v>
      </c>
    </row>
    <row r="224" spans="1:23" ht="18.75" hidden="1" customHeight="1" x14ac:dyDescent="0.2">
      <c r="A224" s="454" t="s">
        <v>329</v>
      </c>
      <c r="B224" s="438">
        <f>'1.3.1. Partneris-kom.-1'!C3</f>
        <v>0</v>
      </c>
      <c r="C224" s="439"/>
      <c r="D224" s="439"/>
      <c r="E224" s="439"/>
      <c r="F224" s="438">
        <f>'1.3.1. Partneris-kom.-1'!H3</f>
        <v>0</v>
      </c>
      <c r="G224" s="439"/>
      <c r="H224" s="440"/>
      <c r="I224" s="439"/>
      <c r="J224" s="440" t="s">
        <v>317</v>
      </c>
      <c r="K224" s="439"/>
      <c r="L224" s="442">
        <f>'1.3.1. Partneris-kom.-1'!C7</f>
        <v>0.45</v>
      </c>
      <c r="M224" s="439"/>
      <c r="N224" s="443" t="s">
        <v>330</v>
      </c>
      <c r="O224" s="439"/>
      <c r="P224" s="440"/>
      <c r="Q224" s="439"/>
      <c r="R224" s="440"/>
      <c r="S224" s="439"/>
      <c r="T224" s="440"/>
      <c r="U224" s="440"/>
      <c r="W224" s="4">
        <f>IF(F224=Dati!$J$3,1,IF(F224=Dati!$J$4,2,IF(F224=Dati!$J$5,3,0)))</f>
        <v>2</v>
      </c>
    </row>
    <row r="225" spans="1:23" hidden="1" x14ac:dyDescent="0.2">
      <c r="A225" s="409" t="s">
        <v>302</v>
      </c>
      <c r="B225" s="410">
        <f>B$3</f>
        <v>2024</v>
      </c>
      <c r="C225" s="410"/>
      <c r="D225" s="410">
        <f>D$3</f>
        <v>2025</v>
      </c>
      <c r="E225" s="410"/>
      <c r="F225" s="410">
        <f>F$3</f>
        <v>2026</v>
      </c>
      <c r="G225" s="410"/>
      <c r="H225" s="410">
        <f>H$3</f>
        <v>2027</v>
      </c>
      <c r="I225" s="410"/>
      <c r="J225" s="410" t="str">
        <f>J$3</f>
        <v>X</v>
      </c>
      <c r="K225" s="410"/>
      <c r="L225" s="410" t="str">
        <f>L$3</f>
        <v>X</v>
      </c>
      <c r="M225" s="410"/>
      <c r="N225" s="410" t="str">
        <f>N$3</f>
        <v>X</v>
      </c>
      <c r="O225" s="410"/>
      <c r="P225" s="410" t="str">
        <f>P$3</f>
        <v>X</v>
      </c>
      <c r="Q225" s="410"/>
      <c r="R225" s="410" t="str">
        <f>R$3</f>
        <v>X</v>
      </c>
      <c r="S225" s="410"/>
      <c r="T225" s="410"/>
      <c r="U225" s="410"/>
    </row>
    <row r="226" spans="1:23" hidden="1" x14ac:dyDescent="0.2">
      <c r="A226" s="444"/>
      <c r="B226" s="411" t="s">
        <v>303</v>
      </c>
      <c r="C226" s="411"/>
      <c r="D226" s="411" t="s">
        <v>303</v>
      </c>
      <c r="E226" s="411"/>
      <c r="F226" s="411" t="s">
        <v>303</v>
      </c>
      <c r="G226" s="411"/>
      <c r="H226" s="411" t="s">
        <v>303</v>
      </c>
      <c r="I226" s="411"/>
      <c r="J226" s="411" t="s">
        <v>303</v>
      </c>
      <c r="K226" s="411"/>
      <c r="L226" s="411" t="s">
        <v>303</v>
      </c>
      <c r="M226" s="411"/>
      <c r="N226" s="411" t="s">
        <v>303</v>
      </c>
      <c r="O226" s="411"/>
      <c r="P226" s="411" t="s">
        <v>303</v>
      </c>
      <c r="Q226" s="411"/>
      <c r="R226" s="411" t="s">
        <v>303</v>
      </c>
      <c r="S226" s="411"/>
      <c r="T226" s="411" t="s">
        <v>184</v>
      </c>
      <c r="U226" s="411" t="s">
        <v>128</v>
      </c>
    </row>
    <row r="227" spans="1:23" ht="12.75" hidden="1" customHeight="1" x14ac:dyDescent="0.2">
      <c r="A227" s="445" t="str">
        <f>A$5</f>
        <v>Eiropas Reģionālās attīstības fonds</v>
      </c>
      <c r="B227" s="446">
        <f>(B234*$L$224)*$W$19-B231</f>
        <v>0</v>
      </c>
      <c r="C227" s="446"/>
      <c r="D227" s="446">
        <f t="shared" ref="D227:R227" si="210">(D234*$L$224)*$W$19-D231</f>
        <v>0</v>
      </c>
      <c r="E227" s="446"/>
      <c r="F227" s="446">
        <f t="shared" si="210"/>
        <v>0</v>
      </c>
      <c r="G227" s="446"/>
      <c r="H227" s="446">
        <f t="shared" si="210"/>
        <v>0</v>
      </c>
      <c r="I227" s="446"/>
      <c r="J227" s="446">
        <f t="shared" si="210"/>
        <v>0</v>
      </c>
      <c r="K227" s="446"/>
      <c r="L227" s="446">
        <f t="shared" si="210"/>
        <v>0</v>
      </c>
      <c r="M227" s="446"/>
      <c r="N227" s="446">
        <f t="shared" si="210"/>
        <v>0</v>
      </c>
      <c r="O227" s="446"/>
      <c r="P227" s="446">
        <f t="shared" si="210"/>
        <v>0</v>
      </c>
      <c r="Q227" s="446"/>
      <c r="R227" s="446">
        <f t="shared" si="210"/>
        <v>0</v>
      </c>
      <c r="S227" s="446"/>
      <c r="T227" s="413">
        <f>SUM(B227:R227)</f>
        <v>0</v>
      </c>
      <c r="U227" s="414" t="e">
        <f>T227/$T$234</f>
        <v>#DIV/0!</v>
      </c>
    </row>
    <row r="228" spans="1:23" ht="12.75" hidden="1" customHeight="1" x14ac:dyDescent="0.2">
      <c r="A228" s="415" t="str">
        <f>A$6</f>
        <v>Attiecināmais valsts budžeta finansējums</v>
      </c>
      <c r="B228" s="446"/>
      <c r="C228" s="446"/>
      <c r="D228" s="446"/>
      <c r="E228" s="446"/>
      <c r="F228" s="446"/>
      <c r="G228" s="446"/>
      <c r="H228" s="446"/>
      <c r="I228" s="446"/>
      <c r="J228" s="446"/>
      <c r="K228" s="446"/>
      <c r="L228" s="446"/>
      <c r="M228" s="446"/>
      <c r="N228" s="446"/>
      <c r="O228" s="446"/>
      <c r="P228" s="446"/>
      <c r="Q228" s="446"/>
      <c r="R228" s="446"/>
      <c r="S228" s="446"/>
      <c r="T228" s="413">
        <f t="shared" ref="T228:T233" si="211">SUM(B228:R228)</f>
        <v>0</v>
      </c>
      <c r="U228" s="414" t="e">
        <f t="shared" ref="U228:U234" si="212">T228/$T$234</f>
        <v>#DIV/0!</v>
      </c>
    </row>
    <row r="229" spans="1:23" ht="12.75" hidden="1" customHeight="1" x14ac:dyDescent="0.2">
      <c r="A229" s="415" t="str">
        <f>A$7</f>
        <v>Valsts budžeta dotācija pašvaldībām</v>
      </c>
      <c r="B229" s="447"/>
      <c r="C229" s="447"/>
      <c r="D229" s="447"/>
      <c r="E229" s="447"/>
      <c r="F229" s="447"/>
      <c r="G229" s="447"/>
      <c r="H229" s="447"/>
      <c r="I229" s="447"/>
      <c r="J229" s="447"/>
      <c r="K229" s="447"/>
      <c r="L229" s="447"/>
      <c r="M229" s="447"/>
      <c r="N229" s="447"/>
      <c r="O229" s="447"/>
      <c r="P229" s="447"/>
      <c r="Q229" s="447"/>
      <c r="R229" s="447"/>
      <c r="S229" s="447"/>
      <c r="T229" s="413">
        <f t="shared" si="211"/>
        <v>0</v>
      </c>
      <c r="U229" s="414" t="e">
        <f t="shared" si="212"/>
        <v>#DIV/0!</v>
      </c>
    </row>
    <row r="230" spans="1:23" ht="12.75" hidden="1" customHeight="1" x14ac:dyDescent="0.2">
      <c r="A230" s="415" t="str">
        <f>A$8</f>
        <v>Pašvaldības finansējums</v>
      </c>
      <c r="B230" s="447"/>
      <c r="C230" s="447"/>
      <c r="D230" s="447"/>
      <c r="E230" s="447"/>
      <c r="F230" s="447"/>
      <c r="G230" s="447"/>
      <c r="H230" s="447"/>
      <c r="I230" s="447"/>
      <c r="J230" s="447"/>
      <c r="K230" s="447"/>
      <c r="L230" s="447"/>
      <c r="M230" s="447"/>
      <c r="N230" s="447"/>
      <c r="O230" s="447"/>
      <c r="P230" s="447"/>
      <c r="Q230" s="447"/>
      <c r="R230" s="447"/>
      <c r="S230" s="447"/>
      <c r="T230" s="413">
        <f t="shared" si="211"/>
        <v>0</v>
      </c>
      <c r="U230" s="414" t="e">
        <f t="shared" si="212"/>
        <v>#DIV/0!</v>
      </c>
    </row>
    <row r="231" spans="1:23" s="3" customFormat="1" ht="12.75" hidden="1" customHeight="1" x14ac:dyDescent="0.2">
      <c r="A231" s="415" t="str">
        <f>A$9</f>
        <v>Elastības finansējuma apjoms (attiecināmais valsts budžeta finansējums)</v>
      </c>
      <c r="B231" s="447">
        <f>B234*$L$224*$W$20</f>
        <v>0</v>
      </c>
      <c r="C231" s="447"/>
      <c r="D231" s="447">
        <f t="shared" ref="D231:R231" si="213">D234*$L$224*$W$20</f>
        <v>0</v>
      </c>
      <c r="E231" s="447"/>
      <c r="F231" s="447">
        <f t="shared" si="213"/>
        <v>0</v>
      </c>
      <c r="G231" s="447"/>
      <c r="H231" s="447">
        <f t="shared" si="213"/>
        <v>0</v>
      </c>
      <c r="I231" s="447"/>
      <c r="J231" s="447">
        <f t="shared" si="213"/>
        <v>0</v>
      </c>
      <c r="K231" s="447"/>
      <c r="L231" s="447">
        <f t="shared" si="213"/>
        <v>0</v>
      </c>
      <c r="M231" s="447"/>
      <c r="N231" s="447">
        <f t="shared" si="213"/>
        <v>0</v>
      </c>
      <c r="O231" s="447"/>
      <c r="P231" s="447">
        <f t="shared" si="213"/>
        <v>0</v>
      </c>
      <c r="Q231" s="447"/>
      <c r="R231" s="447">
        <f t="shared" si="213"/>
        <v>0</v>
      </c>
      <c r="S231" s="447"/>
      <c r="T231" s="413">
        <f t="shared" si="211"/>
        <v>0</v>
      </c>
      <c r="U231" s="414" t="e">
        <f t="shared" si="212"/>
        <v>#DIV/0!</v>
      </c>
    </row>
    <row r="232" spans="1:23" ht="12.75" hidden="1" customHeight="1" x14ac:dyDescent="0.2">
      <c r="A232" s="416" t="str">
        <f>A$10</f>
        <v>Publiskās attiecināmās izmaksas</v>
      </c>
      <c r="B232" s="314">
        <f>SUM(B227:B231)</f>
        <v>0</v>
      </c>
      <c r="C232" s="314"/>
      <c r="D232" s="314">
        <f t="shared" ref="D232:R232" si="214">SUM(D227:D231)</f>
        <v>0</v>
      </c>
      <c r="E232" s="314"/>
      <c r="F232" s="314">
        <f t="shared" si="214"/>
        <v>0</v>
      </c>
      <c r="G232" s="314"/>
      <c r="H232" s="314">
        <f t="shared" si="214"/>
        <v>0</v>
      </c>
      <c r="I232" s="314"/>
      <c r="J232" s="314">
        <f t="shared" si="214"/>
        <v>0</v>
      </c>
      <c r="K232" s="314"/>
      <c r="L232" s="314">
        <f t="shared" si="214"/>
        <v>0</v>
      </c>
      <c r="M232" s="314"/>
      <c r="N232" s="314">
        <f t="shared" si="214"/>
        <v>0</v>
      </c>
      <c r="O232" s="314"/>
      <c r="P232" s="314">
        <f t="shared" si="214"/>
        <v>0</v>
      </c>
      <c r="Q232" s="314"/>
      <c r="R232" s="314">
        <f t="shared" si="214"/>
        <v>0</v>
      </c>
      <c r="S232" s="314"/>
      <c r="T232" s="417">
        <f t="shared" si="211"/>
        <v>0</v>
      </c>
      <c r="U232" s="414" t="e">
        <f t="shared" si="212"/>
        <v>#DIV/0!</v>
      </c>
    </row>
    <row r="233" spans="1:23" ht="12.75" hidden="1" customHeight="1" x14ac:dyDescent="0.2">
      <c r="A233" s="415" t="str">
        <f>A$11</f>
        <v>Privātās attiecināmās izmaksas</v>
      </c>
      <c r="B233" s="447">
        <f>B234-B227-B231</f>
        <v>0</v>
      </c>
      <c r="C233" s="447"/>
      <c r="D233" s="447">
        <f t="shared" ref="D233:R233" si="215">D234-D227-D231</f>
        <v>0</v>
      </c>
      <c r="E233" s="447"/>
      <c r="F233" s="447">
        <f t="shared" si="215"/>
        <v>0</v>
      </c>
      <c r="G233" s="447"/>
      <c r="H233" s="447">
        <f t="shared" si="215"/>
        <v>0</v>
      </c>
      <c r="I233" s="447"/>
      <c r="J233" s="447">
        <f t="shared" si="215"/>
        <v>0</v>
      </c>
      <c r="K233" s="447"/>
      <c r="L233" s="447">
        <f t="shared" si="215"/>
        <v>0</v>
      </c>
      <c r="M233" s="447"/>
      <c r="N233" s="447">
        <f t="shared" si="215"/>
        <v>0</v>
      </c>
      <c r="O233" s="447"/>
      <c r="P233" s="447">
        <f t="shared" si="215"/>
        <v>0</v>
      </c>
      <c r="Q233" s="447"/>
      <c r="R233" s="447">
        <f t="shared" si="215"/>
        <v>0</v>
      </c>
      <c r="S233" s="447"/>
      <c r="T233" s="413">
        <f t="shared" si="211"/>
        <v>0</v>
      </c>
      <c r="U233" s="414" t="e">
        <f t="shared" si="212"/>
        <v>#DIV/0!</v>
      </c>
    </row>
    <row r="234" spans="1:23" ht="12.75" hidden="1" customHeight="1" x14ac:dyDescent="0.2">
      <c r="A234" s="416" t="str">
        <f>A$12</f>
        <v>Kopējās attiecināmās izmaksas</v>
      </c>
      <c r="B234" s="314">
        <f>IF(B23=2,'1.3.1. Partneris-kom.-1'!H27,'1.3.1. Partneris-kom.-1'!H27*B23)</f>
        <v>0</v>
      </c>
      <c r="C234" s="314"/>
      <c r="D234" s="314">
        <f>IF(D23=2,'1.3.1. Partneris-kom.-1'!J27+'1.3.1. Partneris-kom.-1'!H27,'1.3.1. Partneris-kom.-1'!J27*D23)</f>
        <v>0</v>
      </c>
      <c r="E234" s="314"/>
      <c r="F234" s="314">
        <f>IF(F23=2,'1.3.1. Partneris-kom.-1'!L27+'1.3.1. Partneris-kom.-1'!J27+'1.3.1. Partneris-kom.-1'!H27,'1.3.1. Partneris-kom.-1'!L27*F23)</f>
        <v>0</v>
      </c>
      <c r="G234" s="314"/>
      <c r="H234" s="314">
        <f>IF(H23=2,'1.3.1. Partneris-kom.-1'!N27+'1.3.1. Partneris-kom.-1'!L27+'1.3.1. Partneris-kom.-1'!J27+'1.3.1. Partneris-kom.-1'!H27,'1.3.1. Partneris-kom.-1'!N27*H23)</f>
        <v>0</v>
      </c>
      <c r="I234" s="314"/>
      <c r="J234" s="314">
        <f>IF(J23=2,'1.3.1. Partneris-kom.-1'!P27,'1.3.1. Partneris-kom.-1'!P27*J23)</f>
        <v>0</v>
      </c>
      <c r="K234" s="314"/>
      <c r="L234" s="314">
        <f>IF(L23=2,'1.3.1. Partneris-kom.-1'!R27,'1.3.1. Partneris-kom.-1'!R27*L23)</f>
        <v>0</v>
      </c>
      <c r="M234" s="314"/>
      <c r="N234" s="314">
        <f>IF(N23=2,'1.3.1. Partneris-kom.-1'!T27,'1.3.1. Partneris-kom.-1'!T27*N23)</f>
        <v>0</v>
      </c>
      <c r="O234" s="314"/>
      <c r="P234" s="314">
        <f>IF(P23=2,'1.3.1. Partneris-kom.-1'!V27,'1.3.1. Partneris-kom.-1'!V27*P23)</f>
        <v>0</v>
      </c>
      <c r="Q234" s="314"/>
      <c r="R234" s="314">
        <f>IF(R23=2,'1.3.1. Partneris-kom.-1'!X27,'1.3.1. Partneris-kom.-1'!X27*R23)</f>
        <v>0</v>
      </c>
      <c r="S234" s="314"/>
      <c r="T234" s="417">
        <f>SUM(B234:R234)</f>
        <v>0</v>
      </c>
      <c r="U234" s="414" t="e">
        <f t="shared" si="212"/>
        <v>#DIV/0!</v>
      </c>
    </row>
    <row r="235" spans="1:23" ht="12.75" hidden="1" customHeight="1" x14ac:dyDescent="0.2">
      <c r="A235" s="415" t="str">
        <f>A$13</f>
        <v>Publiskās ārpusprojekta izmaksas</v>
      </c>
      <c r="B235" s="449"/>
      <c r="C235" s="449"/>
      <c r="D235" s="449"/>
      <c r="E235" s="449"/>
      <c r="F235" s="449"/>
      <c r="G235" s="449"/>
      <c r="H235" s="449"/>
      <c r="I235" s="449"/>
      <c r="J235" s="449"/>
      <c r="K235" s="449"/>
      <c r="L235" s="449"/>
      <c r="M235" s="449"/>
      <c r="N235" s="449"/>
      <c r="O235" s="449"/>
      <c r="P235" s="449"/>
      <c r="Q235" s="449"/>
      <c r="R235" s="449"/>
      <c r="S235" s="449"/>
      <c r="T235" s="413">
        <f t="shared" ref="T235:T237" si="216">SUM(B235:R235)</f>
        <v>0</v>
      </c>
      <c r="U235" s="448" t="s">
        <v>310</v>
      </c>
    </row>
    <row r="236" spans="1:23" ht="12.75" hidden="1" customHeight="1" x14ac:dyDescent="0.2">
      <c r="A236" s="415" t="str">
        <f>A$14</f>
        <v>Privātās ārpusprojekta izmaksas</v>
      </c>
      <c r="B236" s="447">
        <f>IF(B23=2,'1.3.1. Partneris-kom.-1'!I27,'1.3.1. Partneris-kom.-1'!I27*B23)</f>
        <v>0</v>
      </c>
      <c r="C236" s="447"/>
      <c r="D236" s="447">
        <f>IF(D23=2,'1.3.1. Partneris-kom.-1'!K27+'1.3.1. Partneris-kom.-1'!I27,'1.3.1. Partneris-kom.-1'!K27*D23)</f>
        <v>0</v>
      </c>
      <c r="E236" s="447"/>
      <c r="F236" s="447">
        <f>IF(F23=2,'1.3.1. Partneris-kom.-1'!M27+'1.3.1. Partneris-kom.-1'!K27+'1.3.1. Partneris-kom.-1'!I27,'1.3.1. Partneris-kom.-1'!M27*F23)</f>
        <v>0</v>
      </c>
      <c r="G236" s="447"/>
      <c r="H236" s="447">
        <f>IF(H23=2,'1.3.1. Partneris-kom.-1'!O27+'1.3.1. Partneris-kom.-1'!M27+'1.3.1. Partneris-kom.-1'!K27+'1.3.1. Partneris-kom.-1'!I27,'1.3.1. Partneris-kom.-1'!O27*H23)</f>
        <v>0</v>
      </c>
      <c r="I236" s="447"/>
      <c r="J236" s="447">
        <f>IF(J23=2,'1.3.1. Partneris-kom.-1'!Q27,'1.3.1. Partneris-kom.-1'!Q27*J23)</f>
        <v>0</v>
      </c>
      <c r="K236" s="447"/>
      <c r="L236" s="447">
        <f>IF(L23=2,'1.3.1. Partneris-kom.-1'!S27,'1.3.1. Partneris-kom.-1'!S27*L23)</f>
        <v>0</v>
      </c>
      <c r="M236" s="447"/>
      <c r="N236" s="447">
        <f>IF(N23=2,'1.3.1. Partneris-kom.-1'!U27,'1.3.1. Partneris-kom.-1'!U27*N23)</f>
        <v>0</v>
      </c>
      <c r="O236" s="447"/>
      <c r="P236" s="447">
        <f>IF(P23=2,'1.3.1. Partneris-kom.-1'!W27,'1.3.1. Partneris-kom.-1'!W27*P23)</f>
        <v>0</v>
      </c>
      <c r="Q236" s="447"/>
      <c r="R236" s="447">
        <f>IF(R23=2,'1.3.1. Partneris-kom.-1'!Y27,'1.3.1. Partneris-kom.-1'!Y27*R23)</f>
        <v>0</v>
      </c>
      <c r="S236" s="447"/>
      <c r="T236" s="413">
        <f t="shared" si="216"/>
        <v>0</v>
      </c>
      <c r="U236" s="448" t="s">
        <v>310</v>
      </c>
    </row>
    <row r="237" spans="1:23" ht="12.75" hidden="1" customHeight="1" x14ac:dyDescent="0.2">
      <c r="A237" s="416" t="str">
        <f>A$15</f>
        <v>Ārpusprojekta izmaksas kopā</v>
      </c>
      <c r="B237" s="314">
        <f>SUM(B235:B236)</f>
        <v>0</v>
      </c>
      <c r="C237" s="314"/>
      <c r="D237" s="314">
        <f t="shared" ref="D237:R237" si="217">SUM(D235:D236)</f>
        <v>0</v>
      </c>
      <c r="E237" s="314"/>
      <c r="F237" s="314">
        <f t="shared" si="217"/>
        <v>0</v>
      </c>
      <c r="G237" s="314"/>
      <c r="H237" s="314">
        <f t="shared" si="217"/>
        <v>0</v>
      </c>
      <c r="I237" s="314"/>
      <c r="J237" s="314">
        <f t="shared" si="217"/>
        <v>0</v>
      </c>
      <c r="K237" s="314"/>
      <c r="L237" s="314">
        <f t="shared" si="217"/>
        <v>0</v>
      </c>
      <c r="M237" s="314"/>
      <c r="N237" s="314">
        <f t="shared" si="217"/>
        <v>0</v>
      </c>
      <c r="O237" s="314"/>
      <c r="P237" s="314">
        <f t="shared" si="217"/>
        <v>0</v>
      </c>
      <c r="Q237" s="314"/>
      <c r="R237" s="314">
        <f t="shared" si="217"/>
        <v>0</v>
      </c>
      <c r="S237" s="314"/>
      <c r="T237" s="417">
        <f t="shared" si="216"/>
        <v>0</v>
      </c>
      <c r="U237" s="448" t="s">
        <v>310</v>
      </c>
    </row>
    <row r="238" spans="1:23" ht="12.75" hidden="1" customHeight="1" x14ac:dyDescent="0.25">
      <c r="A238" s="421" t="str">
        <f>A$16</f>
        <v>Kopējās izmaksas</v>
      </c>
      <c r="B238" s="422">
        <f>B234+B237</f>
        <v>0</v>
      </c>
      <c r="C238" s="422"/>
      <c r="D238" s="422">
        <f t="shared" ref="D238:R238" si="218">D234+D237</f>
        <v>0</v>
      </c>
      <c r="E238" s="422"/>
      <c r="F238" s="422">
        <f t="shared" si="218"/>
        <v>0</v>
      </c>
      <c r="G238" s="422"/>
      <c r="H238" s="422">
        <f t="shared" si="218"/>
        <v>0</v>
      </c>
      <c r="I238" s="422"/>
      <c r="J238" s="422">
        <f t="shared" si="218"/>
        <v>0</v>
      </c>
      <c r="K238" s="422"/>
      <c r="L238" s="422">
        <f t="shared" si="218"/>
        <v>0</v>
      </c>
      <c r="M238" s="422"/>
      <c r="N238" s="422">
        <f t="shared" si="218"/>
        <v>0</v>
      </c>
      <c r="O238" s="422"/>
      <c r="P238" s="422">
        <f t="shared" si="218"/>
        <v>0</v>
      </c>
      <c r="Q238" s="422"/>
      <c r="R238" s="422">
        <f t="shared" si="218"/>
        <v>0</v>
      </c>
      <c r="S238" s="422"/>
      <c r="T238" s="417">
        <f>SUM(B238:R238)</f>
        <v>0</v>
      </c>
      <c r="U238" s="448" t="s">
        <v>310</v>
      </c>
    </row>
    <row r="239" spans="1:23" hidden="1" x14ac:dyDescent="0.2"/>
    <row r="240" spans="1:23" ht="18.75" hidden="1" customHeight="1" x14ac:dyDescent="0.2">
      <c r="A240" s="454" t="s">
        <v>329</v>
      </c>
      <c r="B240" s="438">
        <f>'1.3.1. Partneris-kom.-1'!C3</f>
        <v>0</v>
      </c>
      <c r="C240" s="439"/>
      <c r="D240" s="439"/>
      <c r="E240" s="439"/>
      <c r="F240" s="438">
        <f>'1.3.1. Partneris-kom.-1'!H3</f>
        <v>0</v>
      </c>
      <c r="G240" s="439"/>
      <c r="H240" s="440"/>
      <c r="I240" s="439"/>
      <c r="J240" s="440" t="s">
        <v>317</v>
      </c>
      <c r="K240" s="439"/>
      <c r="L240" s="442">
        <f>'1.3.1. Partneris-kom.-1'!C14</f>
        <v>1</v>
      </c>
      <c r="M240" s="439"/>
      <c r="N240" s="443" t="s">
        <v>331</v>
      </c>
      <c r="O240" s="439"/>
      <c r="P240" s="440"/>
      <c r="Q240" s="439"/>
      <c r="R240" s="440"/>
      <c r="S240" s="439"/>
      <c r="T240" s="440"/>
      <c r="U240" s="440"/>
      <c r="W240" s="4">
        <f>IF(F240=Dati!$J$3,1,IF(F240=Dati!$J$4,2,IF(F240=Dati!$J$5,3,0)))</f>
        <v>2</v>
      </c>
    </row>
    <row r="241" spans="1:23" hidden="1" x14ac:dyDescent="0.2">
      <c r="A241" s="409" t="s">
        <v>302</v>
      </c>
      <c r="B241" s="410">
        <f>B$3</f>
        <v>2024</v>
      </c>
      <c r="C241" s="410"/>
      <c r="D241" s="410">
        <f>D$3</f>
        <v>2025</v>
      </c>
      <c r="E241" s="410"/>
      <c r="F241" s="410">
        <f>F$3</f>
        <v>2026</v>
      </c>
      <c r="G241" s="410"/>
      <c r="H241" s="410">
        <f>H$3</f>
        <v>2027</v>
      </c>
      <c r="I241" s="410"/>
      <c r="J241" s="410" t="str">
        <f>J$3</f>
        <v>X</v>
      </c>
      <c r="K241" s="410"/>
      <c r="L241" s="410" t="str">
        <f>L$3</f>
        <v>X</v>
      </c>
      <c r="M241" s="410"/>
      <c r="N241" s="410" t="str">
        <f>N$3</f>
        <v>X</v>
      </c>
      <c r="O241" s="410"/>
      <c r="P241" s="410" t="str">
        <f>P$3</f>
        <v>X</v>
      </c>
      <c r="Q241" s="410"/>
      <c r="R241" s="410" t="str">
        <f>R$3</f>
        <v>X</v>
      </c>
      <c r="S241" s="410"/>
      <c r="T241" s="410"/>
      <c r="U241" s="410"/>
    </row>
    <row r="242" spans="1:23" hidden="1" x14ac:dyDescent="0.2">
      <c r="A242" s="444"/>
      <c r="B242" s="411" t="s">
        <v>303</v>
      </c>
      <c r="C242" s="411"/>
      <c r="D242" s="411" t="s">
        <v>303</v>
      </c>
      <c r="E242" s="411"/>
      <c r="F242" s="411" t="s">
        <v>303</v>
      </c>
      <c r="G242" s="411"/>
      <c r="H242" s="411" t="s">
        <v>303</v>
      </c>
      <c r="I242" s="411"/>
      <c r="J242" s="411" t="s">
        <v>303</v>
      </c>
      <c r="K242" s="411"/>
      <c r="L242" s="411" t="s">
        <v>303</v>
      </c>
      <c r="M242" s="411"/>
      <c r="N242" s="411" t="s">
        <v>303</v>
      </c>
      <c r="O242" s="411"/>
      <c r="P242" s="411" t="s">
        <v>303</v>
      </c>
      <c r="Q242" s="411"/>
      <c r="R242" s="411" t="s">
        <v>303</v>
      </c>
      <c r="S242" s="411"/>
      <c r="T242" s="411" t="s">
        <v>184</v>
      </c>
      <c r="U242" s="411" t="s">
        <v>128</v>
      </c>
    </row>
    <row r="243" spans="1:23" ht="12.75" hidden="1" customHeight="1" x14ac:dyDescent="0.2">
      <c r="A243" s="445" t="str">
        <f>A$5</f>
        <v>Eiropas Reģionālās attīstības fonds</v>
      </c>
      <c r="B243" s="446">
        <f>(B250*$L$240-B247)*$W$19</f>
        <v>0</v>
      </c>
      <c r="C243" s="446"/>
      <c r="D243" s="446">
        <f>(D250*$L$240)*$W$19-D247</f>
        <v>0</v>
      </c>
      <c r="E243" s="446"/>
      <c r="F243" s="446">
        <f t="shared" ref="F243:R243" si="219">(F250*$L$240)*$W$19-F247</f>
        <v>0</v>
      </c>
      <c r="G243" s="446"/>
      <c r="H243" s="446">
        <f t="shared" si="219"/>
        <v>0</v>
      </c>
      <c r="I243" s="446"/>
      <c r="J243" s="446">
        <f t="shared" si="219"/>
        <v>0</v>
      </c>
      <c r="K243" s="446"/>
      <c r="L243" s="446">
        <f t="shared" si="219"/>
        <v>0</v>
      </c>
      <c r="M243" s="446"/>
      <c r="N243" s="446">
        <f t="shared" si="219"/>
        <v>0</v>
      </c>
      <c r="O243" s="446"/>
      <c r="P243" s="446">
        <f t="shared" si="219"/>
        <v>0</v>
      </c>
      <c r="Q243" s="446"/>
      <c r="R243" s="446">
        <f t="shared" si="219"/>
        <v>0</v>
      </c>
      <c r="S243" s="446"/>
      <c r="T243" s="413">
        <f>SUM(B243:R243)</f>
        <v>0</v>
      </c>
      <c r="U243" s="414" t="e">
        <f>T243/$T$250</f>
        <v>#DIV/0!</v>
      </c>
    </row>
    <row r="244" spans="1:23" ht="12.75" hidden="1" customHeight="1" x14ac:dyDescent="0.2">
      <c r="A244" s="415" t="str">
        <f>A$6</f>
        <v>Attiecināmais valsts budžeta finansējums</v>
      </c>
      <c r="B244" s="446"/>
      <c r="C244" s="446"/>
      <c r="D244" s="446"/>
      <c r="E244" s="446"/>
      <c r="F244" s="446"/>
      <c r="G244" s="446"/>
      <c r="H244" s="446"/>
      <c r="I244" s="446"/>
      <c r="J244" s="446"/>
      <c r="K244" s="446"/>
      <c r="L244" s="446"/>
      <c r="M244" s="446"/>
      <c r="N244" s="446"/>
      <c r="O244" s="446"/>
      <c r="P244" s="446"/>
      <c r="Q244" s="446"/>
      <c r="R244" s="446"/>
      <c r="S244" s="446"/>
      <c r="T244" s="413">
        <f t="shared" ref="T244:T249" si="220">SUM(B244:R244)</f>
        <v>0</v>
      </c>
      <c r="U244" s="414" t="e">
        <f t="shared" ref="U244:U250" si="221">T244/$T$250</f>
        <v>#DIV/0!</v>
      </c>
    </row>
    <row r="245" spans="1:23" ht="12.75" hidden="1" customHeight="1" x14ac:dyDescent="0.2">
      <c r="A245" s="415" t="str">
        <f>A$7</f>
        <v>Valsts budžeta dotācija pašvaldībām</v>
      </c>
      <c r="B245" s="447"/>
      <c r="C245" s="447"/>
      <c r="D245" s="447"/>
      <c r="E245" s="447"/>
      <c r="F245" s="447"/>
      <c r="G245" s="447"/>
      <c r="H245" s="447"/>
      <c r="I245" s="447"/>
      <c r="J245" s="447"/>
      <c r="K245" s="447"/>
      <c r="L245" s="447"/>
      <c r="M245" s="447"/>
      <c r="N245" s="447"/>
      <c r="O245" s="447"/>
      <c r="P245" s="447"/>
      <c r="Q245" s="447"/>
      <c r="R245" s="447"/>
      <c r="S245" s="447"/>
      <c r="T245" s="413">
        <f t="shared" si="220"/>
        <v>0</v>
      </c>
      <c r="U245" s="414" t="e">
        <f t="shared" si="221"/>
        <v>#DIV/0!</v>
      </c>
    </row>
    <row r="246" spans="1:23" ht="12.75" hidden="1" customHeight="1" x14ac:dyDescent="0.2">
      <c r="A246" s="415" t="str">
        <f>A$8</f>
        <v>Pašvaldības finansējums</v>
      </c>
      <c r="B246" s="447"/>
      <c r="C246" s="447"/>
      <c r="D246" s="447"/>
      <c r="E246" s="447"/>
      <c r="F246" s="447"/>
      <c r="G246" s="447"/>
      <c r="H246" s="447"/>
      <c r="I246" s="447"/>
      <c r="J246" s="447"/>
      <c r="K246" s="447"/>
      <c r="L246" s="447"/>
      <c r="M246" s="447"/>
      <c r="N246" s="447"/>
      <c r="O246" s="447"/>
      <c r="P246" s="447"/>
      <c r="Q246" s="447"/>
      <c r="R246" s="447"/>
      <c r="S246" s="447"/>
      <c r="T246" s="413">
        <f t="shared" si="220"/>
        <v>0</v>
      </c>
      <c r="U246" s="414" t="e">
        <f t="shared" si="221"/>
        <v>#DIV/0!</v>
      </c>
    </row>
    <row r="247" spans="1:23" s="3" customFormat="1" ht="12.75" hidden="1" customHeight="1" x14ac:dyDescent="0.2">
      <c r="A247" s="415" t="str">
        <f>A$9</f>
        <v>Elastības finansējuma apjoms (attiecināmais valsts budžeta finansējums)</v>
      </c>
      <c r="B247" s="447">
        <f>B250*$L$240*$W$20</f>
        <v>0</v>
      </c>
      <c r="C247" s="447"/>
      <c r="D247" s="447">
        <f t="shared" ref="D247:R247" si="222">D250*$L$240*$W$20</f>
        <v>0</v>
      </c>
      <c r="E247" s="447"/>
      <c r="F247" s="447">
        <f t="shared" si="222"/>
        <v>0</v>
      </c>
      <c r="G247" s="447"/>
      <c r="H247" s="447">
        <f t="shared" si="222"/>
        <v>0</v>
      </c>
      <c r="I247" s="447"/>
      <c r="J247" s="447">
        <f t="shared" si="222"/>
        <v>0</v>
      </c>
      <c r="K247" s="447"/>
      <c r="L247" s="447">
        <f t="shared" si="222"/>
        <v>0</v>
      </c>
      <c r="M247" s="447"/>
      <c r="N247" s="447">
        <f t="shared" si="222"/>
        <v>0</v>
      </c>
      <c r="O247" s="447"/>
      <c r="P247" s="447">
        <f t="shared" si="222"/>
        <v>0</v>
      </c>
      <c r="Q247" s="447"/>
      <c r="R247" s="447">
        <f t="shared" si="222"/>
        <v>0</v>
      </c>
      <c r="S247" s="447"/>
      <c r="T247" s="413">
        <f t="shared" si="220"/>
        <v>0</v>
      </c>
      <c r="U247" s="414" t="e">
        <f t="shared" si="221"/>
        <v>#DIV/0!</v>
      </c>
    </row>
    <row r="248" spans="1:23" ht="12.75" hidden="1" customHeight="1" x14ac:dyDescent="0.2">
      <c r="A248" s="416" t="str">
        <f>A$10</f>
        <v>Publiskās attiecināmās izmaksas</v>
      </c>
      <c r="B248" s="314">
        <f>SUM(B243:B247)</f>
        <v>0</v>
      </c>
      <c r="C248" s="314"/>
      <c r="D248" s="314">
        <f t="shared" ref="D248:R248" si="223">SUM(D243:D247)</f>
        <v>0</v>
      </c>
      <c r="E248" s="314"/>
      <c r="F248" s="314">
        <f t="shared" si="223"/>
        <v>0</v>
      </c>
      <c r="G248" s="314"/>
      <c r="H248" s="314">
        <f t="shared" si="223"/>
        <v>0</v>
      </c>
      <c r="I248" s="314"/>
      <c r="J248" s="314">
        <f t="shared" si="223"/>
        <v>0</v>
      </c>
      <c r="K248" s="314"/>
      <c r="L248" s="314">
        <f t="shared" si="223"/>
        <v>0</v>
      </c>
      <c r="M248" s="314"/>
      <c r="N248" s="314">
        <f t="shared" si="223"/>
        <v>0</v>
      </c>
      <c r="O248" s="314"/>
      <c r="P248" s="314">
        <f t="shared" si="223"/>
        <v>0</v>
      </c>
      <c r="Q248" s="314"/>
      <c r="R248" s="314">
        <f t="shared" si="223"/>
        <v>0</v>
      </c>
      <c r="S248" s="314"/>
      <c r="T248" s="417">
        <f t="shared" si="220"/>
        <v>0</v>
      </c>
      <c r="U248" s="414" t="e">
        <f t="shared" si="221"/>
        <v>#DIV/0!</v>
      </c>
    </row>
    <row r="249" spans="1:23" ht="12.75" hidden="1" customHeight="1" x14ac:dyDescent="0.2">
      <c r="A249" s="415" t="str">
        <f>A$11</f>
        <v>Privātās attiecināmās izmaksas</v>
      </c>
      <c r="B249" s="447">
        <f>B250*$L$240-B243-B247</f>
        <v>0</v>
      </c>
      <c r="C249" s="447"/>
      <c r="D249" s="447">
        <f t="shared" ref="D249:R249" si="224">D250*$L$240-D243-D247</f>
        <v>0</v>
      </c>
      <c r="E249" s="447"/>
      <c r="F249" s="447">
        <f t="shared" si="224"/>
        <v>0</v>
      </c>
      <c r="G249" s="447"/>
      <c r="H249" s="447">
        <f t="shared" si="224"/>
        <v>0</v>
      </c>
      <c r="I249" s="447"/>
      <c r="J249" s="447">
        <f t="shared" si="224"/>
        <v>0</v>
      </c>
      <c r="K249" s="447"/>
      <c r="L249" s="447">
        <f t="shared" si="224"/>
        <v>0</v>
      </c>
      <c r="M249" s="447"/>
      <c r="N249" s="447">
        <f t="shared" si="224"/>
        <v>0</v>
      </c>
      <c r="O249" s="447"/>
      <c r="P249" s="447">
        <f t="shared" si="224"/>
        <v>0</v>
      </c>
      <c r="Q249" s="447"/>
      <c r="R249" s="447">
        <f t="shared" si="224"/>
        <v>0</v>
      </c>
      <c r="S249" s="447"/>
      <c r="T249" s="413">
        <f t="shared" si="220"/>
        <v>0</v>
      </c>
      <c r="U249" s="414" t="e">
        <f t="shared" si="221"/>
        <v>#DIV/0!</v>
      </c>
    </row>
    <row r="250" spans="1:23" ht="12.75" hidden="1" customHeight="1" x14ac:dyDescent="0.2">
      <c r="A250" s="416" t="str">
        <f>A$12</f>
        <v>Kopējās attiecināmās izmaksas</v>
      </c>
      <c r="B250" s="314">
        <f>IF(B23=2,'1.3.1. Partneris-kom.-1'!H28,'1.3.1. Partneris-kom.-1'!H28*B23)</f>
        <v>0</v>
      </c>
      <c r="C250" s="314"/>
      <c r="D250" s="314">
        <f>IF(D23=2,'1.3.1. Partneris-kom.-1'!J28+'1.3.1. Partneris-kom.-1'!H28,'1.3.1. Partneris-kom.-1'!J28*D23)</f>
        <v>0</v>
      </c>
      <c r="E250" s="314"/>
      <c r="F250" s="314">
        <f>IF(F23=2,'1.3.1. Partneris-kom.-1'!L28+'1.3.1. Partneris-kom.-1'!J28+'1.3.1. Partneris-kom.-1'!H28,'1.3.1. Partneris-kom.-1'!L28*F23)</f>
        <v>0</v>
      </c>
      <c r="G250" s="314"/>
      <c r="H250" s="314">
        <f>IF(H23=2,'1.3.1. Partneris-kom.-1'!N28+'1.3.1. Partneris-kom.-1'!L28+'1.3.1. Partneris-kom.-1'!J28+'1.3.1. Partneris-kom.-1'!H28,'1.3.1. Partneris-kom.-1'!N28*H23)</f>
        <v>0</v>
      </c>
      <c r="I250" s="314"/>
      <c r="J250" s="314">
        <f>IF(J23=2,'1.3.1. Partneris-kom.-1'!P28,'1.3.1. Partneris-kom.-1'!P28*J23)</f>
        <v>0</v>
      </c>
      <c r="K250" s="314"/>
      <c r="L250" s="314">
        <f>IF(L23=2,'1.3.1. Partneris-kom.-1'!R28,'1.3.1. Partneris-kom.-1'!R28*L23)</f>
        <v>0</v>
      </c>
      <c r="M250" s="314"/>
      <c r="N250" s="314">
        <f>IF(N23=2,'1.3.1. Partneris-kom.-1'!T28,'1.3.1. Partneris-kom.-1'!T28*N23)</f>
        <v>0</v>
      </c>
      <c r="O250" s="314"/>
      <c r="P250" s="314">
        <f>IF(P23=2,'1.3.1. Partneris-kom.-1'!V28,'1.3.1. Partneris-kom.-1'!V28*P23)</f>
        <v>0</v>
      </c>
      <c r="Q250" s="314"/>
      <c r="R250" s="314">
        <f>IF(R23=2,'1.3.1. Partneris-kom.-1'!X28,'1.3.1. Partneris-kom.-1'!X28*R23)</f>
        <v>0</v>
      </c>
      <c r="S250" s="314"/>
      <c r="T250" s="417">
        <f>SUM(B250:R250)</f>
        <v>0</v>
      </c>
      <c r="U250" s="414" t="e">
        <f t="shared" si="221"/>
        <v>#DIV/0!</v>
      </c>
    </row>
    <row r="251" spans="1:23" ht="12.75" hidden="1" customHeight="1" x14ac:dyDescent="0.2">
      <c r="A251" s="415" t="str">
        <f>A$13</f>
        <v>Publiskās ārpusprojekta izmaksas</v>
      </c>
      <c r="B251" s="449"/>
      <c r="C251" s="449"/>
      <c r="D251" s="449"/>
      <c r="E251" s="449"/>
      <c r="F251" s="449"/>
      <c r="G251" s="449"/>
      <c r="H251" s="449"/>
      <c r="I251" s="449"/>
      <c r="J251" s="449"/>
      <c r="K251" s="449"/>
      <c r="L251" s="449"/>
      <c r="M251" s="449"/>
      <c r="N251" s="449"/>
      <c r="O251" s="449"/>
      <c r="P251" s="449"/>
      <c r="Q251" s="449"/>
      <c r="R251" s="449"/>
      <c r="S251" s="449"/>
      <c r="T251" s="413">
        <f t="shared" ref="T251:T253" si="225">SUM(B251:R251)</f>
        <v>0</v>
      </c>
      <c r="U251" s="448" t="s">
        <v>310</v>
      </c>
    </row>
    <row r="252" spans="1:23" ht="12.75" hidden="1" customHeight="1" x14ac:dyDescent="0.2">
      <c r="A252" s="415" t="str">
        <f>A$14</f>
        <v>Privātās ārpusprojekta izmaksas</v>
      </c>
      <c r="B252" s="447">
        <f>IF(B23=2,'1.3.1. Partneris-kom.-1'!I28,'1.3.1. Partneris-kom.-1'!I28*B23)</f>
        <v>0</v>
      </c>
      <c r="C252" s="447"/>
      <c r="D252" s="447">
        <f>IF(D23=2,'1.3.1. Partneris-kom.-1'!K28+'1.3.1. Partneris-kom.-1'!I28,'1.3.1. Partneris-kom.-1'!K28*D23)</f>
        <v>0</v>
      </c>
      <c r="E252" s="447"/>
      <c r="F252" s="447">
        <f>IF(F23=2,'1.3.1. Partneris-kom.-1'!M28+'1.3.1. Partneris-kom.-1'!K28+'1.3.1. Partneris-kom.-1'!I28,'1.3.1. Partneris-kom.-1'!M28*F23)</f>
        <v>0</v>
      </c>
      <c r="G252" s="447"/>
      <c r="H252" s="447">
        <f>IF(H23=2,'1.3.1. Partneris-kom.-1'!O28+'1.3.1. Partneris-kom.-1'!M28+'1.3.1. Partneris-kom.-1'!K28+'1.3.1. Partneris-kom.-1'!I28,'1.3.1. Partneris-kom.-1'!O28*H23)</f>
        <v>0</v>
      </c>
      <c r="I252" s="447"/>
      <c r="J252" s="447">
        <f>IF(J23=2,'1.3.1. Partneris-kom.-1'!Q28,'1.3.1. Partneris-kom.-1'!Q28*J23)</f>
        <v>0</v>
      </c>
      <c r="K252" s="447"/>
      <c r="L252" s="447">
        <f>IF(L23=2,'1.3.1. Partneris-kom.-1'!S28,'1.3.1. Partneris-kom.-1'!S28*L23)</f>
        <v>0</v>
      </c>
      <c r="M252" s="447"/>
      <c r="N252" s="447">
        <f>IF(N23=2,'1.3.1. Partneris-kom.-1'!U28,'1.3.1. Partneris-kom.-1'!U28*N23)</f>
        <v>0</v>
      </c>
      <c r="O252" s="447"/>
      <c r="P252" s="447">
        <f>IF(P23=2,'1.3.1. Partneris-kom.-1'!W28,'1.3.1. Partneris-kom.-1'!W28*P23)</f>
        <v>0</v>
      </c>
      <c r="Q252" s="447"/>
      <c r="R252" s="447">
        <f>IF(R23=2,'1.3.1. Partneris-kom.-1'!Y28,'1.3.1. Partneris-kom.-1'!Y28*R23)</f>
        <v>0</v>
      </c>
      <c r="S252" s="447"/>
      <c r="T252" s="413">
        <f t="shared" si="225"/>
        <v>0</v>
      </c>
      <c r="U252" s="448" t="s">
        <v>310</v>
      </c>
    </row>
    <row r="253" spans="1:23" ht="12.75" hidden="1" customHeight="1" x14ac:dyDescent="0.2">
      <c r="A253" s="416" t="str">
        <f>A$15</f>
        <v>Ārpusprojekta izmaksas kopā</v>
      </c>
      <c r="B253" s="314">
        <f>SUM(B251:B252)</f>
        <v>0</v>
      </c>
      <c r="C253" s="314"/>
      <c r="D253" s="314">
        <f t="shared" ref="D253:R253" si="226">SUM(D251:D252)</f>
        <v>0</v>
      </c>
      <c r="E253" s="314"/>
      <c r="F253" s="314">
        <f t="shared" si="226"/>
        <v>0</v>
      </c>
      <c r="G253" s="314"/>
      <c r="H253" s="314">
        <f t="shared" si="226"/>
        <v>0</v>
      </c>
      <c r="I253" s="314"/>
      <c r="J253" s="314">
        <f t="shared" si="226"/>
        <v>0</v>
      </c>
      <c r="K253" s="314"/>
      <c r="L253" s="314">
        <f t="shared" si="226"/>
        <v>0</v>
      </c>
      <c r="M253" s="314"/>
      <c r="N253" s="314">
        <f t="shared" si="226"/>
        <v>0</v>
      </c>
      <c r="O253" s="314"/>
      <c r="P253" s="314">
        <f t="shared" si="226"/>
        <v>0</v>
      </c>
      <c r="Q253" s="314"/>
      <c r="R253" s="314">
        <f t="shared" si="226"/>
        <v>0</v>
      </c>
      <c r="S253" s="314"/>
      <c r="T253" s="417">
        <f t="shared" si="225"/>
        <v>0</v>
      </c>
      <c r="U253" s="448" t="s">
        <v>310</v>
      </c>
    </row>
    <row r="254" spans="1:23" ht="12.75" hidden="1" customHeight="1" x14ac:dyDescent="0.25">
      <c r="A254" s="421" t="str">
        <f>A$16</f>
        <v>Kopējās izmaksas</v>
      </c>
      <c r="B254" s="422">
        <f>B250+B253</f>
        <v>0</v>
      </c>
      <c r="C254" s="422"/>
      <c r="D254" s="422">
        <f t="shared" ref="D254:R254" si="227">D250+D253</f>
        <v>0</v>
      </c>
      <c r="E254" s="422"/>
      <c r="F254" s="422">
        <f t="shared" si="227"/>
        <v>0</v>
      </c>
      <c r="G254" s="422"/>
      <c r="H254" s="422">
        <f t="shared" si="227"/>
        <v>0</v>
      </c>
      <c r="I254" s="422"/>
      <c r="J254" s="422">
        <f t="shared" si="227"/>
        <v>0</v>
      </c>
      <c r="K254" s="422"/>
      <c r="L254" s="422">
        <f t="shared" si="227"/>
        <v>0</v>
      </c>
      <c r="M254" s="422"/>
      <c r="N254" s="422">
        <f t="shared" si="227"/>
        <v>0</v>
      </c>
      <c r="O254" s="422"/>
      <c r="P254" s="422">
        <f t="shared" si="227"/>
        <v>0</v>
      </c>
      <c r="Q254" s="422"/>
      <c r="R254" s="422">
        <f t="shared" si="227"/>
        <v>0</v>
      </c>
      <c r="S254" s="422"/>
      <c r="T254" s="417">
        <f>SUM(B254:R254)</f>
        <v>0</v>
      </c>
      <c r="U254" s="448" t="s">
        <v>310</v>
      </c>
    </row>
    <row r="255" spans="1:23" hidden="1" x14ac:dyDescent="0.2"/>
    <row r="256" spans="1:23" ht="18.75" hidden="1" customHeight="1" x14ac:dyDescent="0.2">
      <c r="A256" s="455" t="s">
        <v>332</v>
      </c>
      <c r="B256" s="438">
        <f>'1.3.2. Partneris-kom.-2'!C3</f>
        <v>0</v>
      </c>
      <c r="C256" s="439"/>
      <c r="D256" s="439"/>
      <c r="E256" s="439"/>
      <c r="F256" s="438">
        <f>'1.3.2. Partneris-kom.-2'!H3</f>
        <v>0</v>
      </c>
      <c r="G256" s="439"/>
      <c r="H256" s="440"/>
      <c r="I256" s="439"/>
      <c r="J256" s="440" t="s">
        <v>317</v>
      </c>
      <c r="K256" s="439"/>
      <c r="L256" s="442">
        <f>'1.3.2. Partneris-kom.-2'!C7</f>
        <v>0.45</v>
      </c>
      <c r="M256" s="439"/>
      <c r="N256" s="443" t="s">
        <v>330</v>
      </c>
      <c r="O256" s="439"/>
      <c r="P256" s="440"/>
      <c r="Q256" s="439"/>
      <c r="R256" s="440"/>
      <c r="S256" s="439"/>
      <c r="T256" s="440"/>
      <c r="U256" s="440"/>
      <c r="W256" s="4">
        <f>IF(F256=Dati!$J$3,1,IF(F256=Dati!$J$4,2,IF(F256=Dati!$J$5,3,0)))</f>
        <v>2</v>
      </c>
    </row>
    <row r="257" spans="1:23" hidden="1" x14ac:dyDescent="0.2">
      <c r="A257" s="409" t="s">
        <v>302</v>
      </c>
      <c r="B257" s="410">
        <f>B$3</f>
        <v>2024</v>
      </c>
      <c r="C257" s="410"/>
      <c r="D257" s="410">
        <f>D$3</f>
        <v>2025</v>
      </c>
      <c r="E257" s="410"/>
      <c r="F257" s="410">
        <f>F$3</f>
        <v>2026</v>
      </c>
      <c r="G257" s="410"/>
      <c r="H257" s="410">
        <f>H$3</f>
        <v>2027</v>
      </c>
      <c r="I257" s="410"/>
      <c r="J257" s="410" t="str">
        <f>J$3</f>
        <v>X</v>
      </c>
      <c r="K257" s="410"/>
      <c r="L257" s="410" t="str">
        <f>L$3</f>
        <v>X</v>
      </c>
      <c r="M257" s="410"/>
      <c r="N257" s="410" t="str">
        <f>N$3</f>
        <v>X</v>
      </c>
      <c r="O257" s="410"/>
      <c r="P257" s="410" t="str">
        <f>P$3</f>
        <v>X</v>
      </c>
      <c r="Q257" s="410"/>
      <c r="R257" s="410" t="str">
        <f>R$3</f>
        <v>X</v>
      </c>
      <c r="S257" s="410"/>
      <c r="T257" s="410"/>
      <c r="U257" s="410"/>
    </row>
    <row r="258" spans="1:23" hidden="1" x14ac:dyDescent="0.2">
      <c r="A258" s="444"/>
      <c r="B258" s="411" t="s">
        <v>303</v>
      </c>
      <c r="C258" s="411"/>
      <c r="D258" s="411" t="s">
        <v>303</v>
      </c>
      <c r="E258" s="411"/>
      <c r="F258" s="411" t="s">
        <v>303</v>
      </c>
      <c r="G258" s="411"/>
      <c r="H258" s="411" t="s">
        <v>303</v>
      </c>
      <c r="I258" s="411"/>
      <c r="J258" s="411" t="s">
        <v>303</v>
      </c>
      <c r="K258" s="411"/>
      <c r="L258" s="411" t="s">
        <v>303</v>
      </c>
      <c r="M258" s="411"/>
      <c r="N258" s="411" t="s">
        <v>303</v>
      </c>
      <c r="O258" s="411"/>
      <c r="P258" s="411" t="s">
        <v>303</v>
      </c>
      <c r="Q258" s="411"/>
      <c r="R258" s="411" t="s">
        <v>303</v>
      </c>
      <c r="S258" s="411"/>
      <c r="T258" s="411" t="s">
        <v>184</v>
      </c>
      <c r="U258" s="411" t="s">
        <v>128</v>
      </c>
    </row>
    <row r="259" spans="1:23" ht="12.75" hidden="1" customHeight="1" x14ac:dyDescent="0.2">
      <c r="A259" s="445" t="str">
        <f>A$5</f>
        <v>Eiropas Reģionālās attīstības fonds</v>
      </c>
      <c r="B259" s="446">
        <f>(B266*$L$256-B263)*$W$19</f>
        <v>0</v>
      </c>
      <c r="C259" s="446"/>
      <c r="D259" s="446">
        <f>(D266*$L$256)*$W$19-D263</f>
        <v>0</v>
      </c>
      <c r="E259" s="446"/>
      <c r="F259" s="446">
        <f t="shared" ref="F259:R259" si="228">(F266*$L$256)*$W$19-F263</f>
        <v>0</v>
      </c>
      <c r="G259" s="446"/>
      <c r="H259" s="446">
        <f t="shared" si="228"/>
        <v>0</v>
      </c>
      <c r="I259" s="446"/>
      <c r="J259" s="446">
        <f t="shared" si="228"/>
        <v>0</v>
      </c>
      <c r="K259" s="446"/>
      <c r="L259" s="446">
        <f t="shared" si="228"/>
        <v>0</v>
      </c>
      <c r="M259" s="446"/>
      <c r="N259" s="446">
        <f t="shared" si="228"/>
        <v>0</v>
      </c>
      <c r="O259" s="446"/>
      <c r="P259" s="446">
        <f t="shared" si="228"/>
        <v>0</v>
      </c>
      <c r="Q259" s="446"/>
      <c r="R259" s="446">
        <f t="shared" si="228"/>
        <v>0</v>
      </c>
      <c r="S259" s="446"/>
      <c r="T259" s="413">
        <f>SUM(B259:R259)</f>
        <v>0</v>
      </c>
      <c r="U259" s="414" t="e">
        <f>T259/$T$266</f>
        <v>#DIV/0!</v>
      </c>
    </row>
    <row r="260" spans="1:23" ht="12.75" hidden="1" customHeight="1" x14ac:dyDescent="0.2">
      <c r="A260" s="415" t="str">
        <f>A$6</f>
        <v>Attiecināmais valsts budžeta finansējums</v>
      </c>
      <c r="B260" s="446"/>
      <c r="C260" s="446"/>
      <c r="D260" s="446"/>
      <c r="E260" s="446"/>
      <c r="F260" s="446"/>
      <c r="G260" s="446"/>
      <c r="H260" s="446"/>
      <c r="I260" s="446"/>
      <c r="J260" s="446"/>
      <c r="K260" s="446"/>
      <c r="L260" s="446"/>
      <c r="M260" s="446"/>
      <c r="N260" s="446"/>
      <c r="O260" s="446"/>
      <c r="P260" s="446"/>
      <c r="Q260" s="446"/>
      <c r="R260" s="446"/>
      <c r="S260" s="446"/>
      <c r="T260" s="413">
        <f t="shared" ref="T260:T265" si="229">SUM(B260:R260)</f>
        <v>0</v>
      </c>
      <c r="U260" s="414" t="e">
        <f t="shared" ref="U260:U266" si="230">T260/$T$266</f>
        <v>#DIV/0!</v>
      </c>
    </row>
    <row r="261" spans="1:23" ht="12.75" hidden="1" customHeight="1" x14ac:dyDescent="0.2">
      <c r="A261" s="415" t="str">
        <f>A$7</f>
        <v>Valsts budžeta dotācija pašvaldībām</v>
      </c>
      <c r="B261" s="447"/>
      <c r="C261" s="447"/>
      <c r="D261" s="447"/>
      <c r="E261" s="447"/>
      <c r="F261" s="447"/>
      <c r="G261" s="447"/>
      <c r="H261" s="447"/>
      <c r="I261" s="447"/>
      <c r="J261" s="447"/>
      <c r="K261" s="447"/>
      <c r="L261" s="447"/>
      <c r="M261" s="447"/>
      <c r="N261" s="447"/>
      <c r="O261" s="447"/>
      <c r="P261" s="447"/>
      <c r="Q261" s="447"/>
      <c r="R261" s="447"/>
      <c r="S261" s="447"/>
      <c r="T261" s="413">
        <f t="shared" si="229"/>
        <v>0</v>
      </c>
      <c r="U261" s="414" t="e">
        <f t="shared" si="230"/>
        <v>#DIV/0!</v>
      </c>
    </row>
    <row r="262" spans="1:23" ht="12.75" hidden="1" customHeight="1" x14ac:dyDescent="0.2">
      <c r="A262" s="415" t="str">
        <f>A$8</f>
        <v>Pašvaldības finansējums</v>
      </c>
      <c r="B262" s="447"/>
      <c r="C262" s="447"/>
      <c r="D262" s="447"/>
      <c r="E262" s="447"/>
      <c r="F262" s="447"/>
      <c r="G262" s="447"/>
      <c r="H262" s="447"/>
      <c r="I262" s="447"/>
      <c r="J262" s="447"/>
      <c r="K262" s="447"/>
      <c r="L262" s="447"/>
      <c r="M262" s="447"/>
      <c r="N262" s="447"/>
      <c r="O262" s="447"/>
      <c r="P262" s="447"/>
      <c r="Q262" s="447"/>
      <c r="R262" s="447"/>
      <c r="S262" s="447"/>
      <c r="T262" s="413">
        <f t="shared" si="229"/>
        <v>0</v>
      </c>
      <c r="U262" s="414" t="e">
        <f t="shared" si="230"/>
        <v>#DIV/0!</v>
      </c>
    </row>
    <row r="263" spans="1:23" s="3" customFormat="1" ht="12.75" hidden="1" customHeight="1" x14ac:dyDescent="0.2">
      <c r="A263" s="415" t="str">
        <f>A$9</f>
        <v>Elastības finansējuma apjoms (attiecināmais valsts budžeta finansējums)</v>
      </c>
      <c r="B263" s="447">
        <f>B266*$L$256*$W$20</f>
        <v>0</v>
      </c>
      <c r="C263" s="447"/>
      <c r="D263" s="447">
        <f t="shared" ref="D263:R263" si="231">D266*$L$256*$W$20</f>
        <v>0</v>
      </c>
      <c r="E263" s="447"/>
      <c r="F263" s="447">
        <f t="shared" si="231"/>
        <v>0</v>
      </c>
      <c r="G263" s="447"/>
      <c r="H263" s="447">
        <f t="shared" si="231"/>
        <v>0</v>
      </c>
      <c r="I263" s="447"/>
      <c r="J263" s="447">
        <f t="shared" si="231"/>
        <v>0</v>
      </c>
      <c r="K263" s="447"/>
      <c r="L263" s="447">
        <f t="shared" si="231"/>
        <v>0</v>
      </c>
      <c r="M263" s="447"/>
      <c r="N263" s="447">
        <f t="shared" si="231"/>
        <v>0</v>
      </c>
      <c r="O263" s="447"/>
      <c r="P263" s="447">
        <f t="shared" si="231"/>
        <v>0</v>
      </c>
      <c r="Q263" s="447"/>
      <c r="R263" s="447">
        <f t="shared" si="231"/>
        <v>0</v>
      </c>
      <c r="S263" s="447"/>
      <c r="T263" s="413">
        <f t="shared" si="229"/>
        <v>0</v>
      </c>
      <c r="U263" s="414" t="e">
        <f t="shared" si="230"/>
        <v>#DIV/0!</v>
      </c>
    </row>
    <row r="264" spans="1:23" ht="12.75" hidden="1" customHeight="1" x14ac:dyDescent="0.2">
      <c r="A264" s="416" t="str">
        <f>A$10</f>
        <v>Publiskās attiecināmās izmaksas</v>
      </c>
      <c r="B264" s="314">
        <f>SUM(B259:B263)</f>
        <v>0</v>
      </c>
      <c r="C264" s="314"/>
      <c r="D264" s="314">
        <f t="shared" ref="D264:R264" si="232">SUM(D259:D263)</f>
        <v>0</v>
      </c>
      <c r="E264" s="314"/>
      <c r="F264" s="314">
        <f t="shared" si="232"/>
        <v>0</v>
      </c>
      <c r="G264" s="314"/>
      <c r="H264" s="314">
        <f t="shared" si="232"/>
        <v>0</v>
      </c>
      <c r="I264" s="314"/>
      <c r="J264" s="314">
        <f t="shared" si="232"/>
        <v>0</v>
      </c>
      <c r="K264" s="314"/>
      <c r="L264" s="314">
        <f t="shared" si="232"/>
        <v>0</v>
      </c>
      <c r="M264" s="314"/>
      <c r="N264" s="314">
        <f t="shared" si="232"/>
        <v>0</v>
      </c>
      <c r="O264" s="314"/>
      <c r="P264" s="314">
        <f t="shared" si="232"/>
        <v>0</v>
      </c>
      <c r="Q264" s="314"/>
      <c r="R264" s="314">
        <f t="shared" si="232"/>
        <v>0</v>
      </c>
      <c r="S264" s="314"/>
      <c r="T264" s="417">
        <f t="shared" si="229"/>
        <v>0</v>
      </c>
      <c r="U264" s="414" t="e">
        <f t="shared" si="230"/>
        <v>#DIV/0!</v>
      </c>
    </row>
    <row r="265" spans="1:23" ht="12.75" hidden="1" customHeight="1" x14ac:dyDescent="0.2">
      <c r="A265" s="415" t="str">
        <f>A$11</f>
        <v>Privātās attiecināmās izmaksas</v>
      </c>
      <c r="B265" s="447">
        <f>B266-B259-B263</f>
        <v>0</v>
      </c>
      <c r="C265" s="447"/>
      <c r="D265" s="447">
        <f t="shared" ref="D265:R265" si="233">D266-D259-D263</f>
        <v>0</v>
      </c>
      <c r="E265" s="447"/>
      <c r="F265" s="447">
        <f t="shared" si="233"/>
        <v>0</v>
      </c>
      <c r="G265" s="447"/>
      <c r="H265" s="447">
        <f t="shared" si="233"/>
        <v>0</v>
      </c>
      <c r="I265" s="447"/>
      <c r="J265" s="447">
        <f t="shared" si="233"/>
        <v>0</v>
      </c>
      <c r="K265" s="447"/>
      <c r="L265" s="447">
        <f t="shared" si="233"/>
        <v>0</v>
      </c>
      <c r="M265" s="447"/>
      <c r="N265" s="447">
        <f t="shared" si="233"/>
        <v>0</v>
      </c>
      <c r="O265" s="447"/>
      <c r="P265" s="447">
        <f t="shared" si="233"/>
        <v>0</v>
      </c>
      <c r="Q265" s="447"/>
      <c r="R265" s="447">
        <f t="shared" si="233"/>
        <v>0</v>
      </c>
      <c r="S265" s="447"/>
      <c r="T265" s="413">
        <f t="shared" si="229"/>
        <v>0</v>
      </c>
      <c r="U265" s="414" t="e">
        <f t="shared" si="230"/>
        <v>#DIV/0!</v>
      </c>
    </row>
    <row r="266" spans="1:23" ht="12.75" hidden="1" customHeight="1" x14ac:dyDescent="0.2">
      <c r="A266" s="416" t="str">
        <f>A$12</f>
        <v>Kopējās attiecināmās izmaksas</v>
      </c>
      <c r="B266" s="314">
        <f>IF(B23=2,'1.3.2. Partneris-kom.-2'!H27,'1.3.2. Partneris-kom.-2'!H27*B23)</f>
        <v>0</v>
      </c>
      <c r="C266" s="314"/>
      <c r="D266" s="314">
        <f>IF(D23=2,'1.3.2. Partneris-kom.-2'!J27+'1.3.2. Partneris-kom.-2'!H27,'1.3.2. Partneris-kom.-2'!J27*D23)</f>
        <v>0</v>
      </c>
      <c r="E266" s="314"/>
      <c r="F266" s="314">
        <f>IF(F23=2,'1.3.2. Partneris-kom.-2'!L27+'1.3.2. Partneris-kom.-2'!J27+'1.3.2. Partneris-kom.-2'!H27,'1.3.2. Partneris-kom.-2'!L27*F23)</f>
        <v>0</v>
      </c>
      <c r="G266" s="314"/>
      <c r="H266" s="314">
        <f>IF(H23=2,'1.3.2. Partneris-kom.-2'!N27+'1.3.2. Partneris-kom.-2'!L27+'1.3.2. Partneris-kom.-2'!J27+'1.3.2. Partneris-kom.-2'!H27,'1.3.2. Partneris-kom.-2'!N27*H23)</f>
        <v>0</v>
      </c>
      <c r="I266" s="314"/>
      <c r="J266" s="314">
        <f>IF(J23=2,'1.3.2. Partneris-kom.-2'!P27,'1.3.2. Partneris-kom.-2'!P27*J23)</f>
        <v>0</v>
      </c>
      <c r="K266" s="314"/>
      <c r="L266" s="314">
        <f>IF(L23=2,'1.3.2. Partneris-kom.-2'!R27,'1.3.2. Partneris-kom.-2'!R27*L23)</f>
        <v>0</v>
      </c>
      <c r="M266" s="314"/>
      <c r="N266" s="314">
        <f>IF(N23=2,'1.3.2. Partneris-kom.-2'!T27,'1.3.2. Partneris-kom.-2'!T27*N23)</f>
        <v>0</v>
      </c>
      <c r="O266" s="314"/>
      <c r="P266" s="314">
        <f>IF(P23=2,'1.3.2. Partneris-kom.-2'!V27,'1.3.2. Partneris-kom.-2'!V27*P23)</f>
        <v>0</v>
      </c>
      <c r="Q266" s="314"/>
      <c r="R266" s="314">
        <f>IF(R23=2,'1.3.2. Partneris-kom.-2'!X27,'1.3.2. Partneris-kom.-2'!X27*R23)</f>
        <v>0</v>
      </c>
      <c r="S266" s="314"/>
      <c r="T266" s="417">
        <f>SUM(B266:R266)</f>
        <v>0</v>
      </c>
      <c r="U266" s="414" t="e">
        <f t="shared" si="230"/>
        <v>#DIV/0!</v>
      </c>
    </row>
    <row r="267" spans="1:23" ht="12.75" hidden="1" customHeight="1" x14ac:dyDescent="0.2">
      <c r="A267" s="415" t="str">
        <f>A$13</f>
        <v>Publiskās ārpusprojekta izmaksas</v>
      </c>
      <c r="B267" s="449"/>
      <c r="C267" s="449"/>
      <c r="D267" s="449"/>
      <c r="E267" s="449"/>
      <c r="F267" s="449"/>
      <c r="G267" s="449"/>
      <c r="H267" s="449"/>
      <c r="I267" s="449"/>
      <c r="J267" s="449"/>
      <c r="K267" s="449"/>
      <c r="L267" s="449"/>
      <c r="M267" s="449"/>
      <c r="N267" s="449"/>
      <c r="O267" s="449"/>
      <c r="P267" s="449"/>
      <c r="Q267" s="449"/>
      <c r="R267" s="449"/>
      <c r="S267" s="449"/>
      <c r="T267" s="413">
        <f t="shared" ref="T267:T269" si="234">SUM(B267:R267)</f>
        <v>0</v>
      </c>
      <c r="U267" s="448" t="s">
        <v>310</v>
      </c>
    </row>
    <row r="268" spans="1:23" ht="12.75" hidden="1" customHeight="1" x14ac:dyDescent="0.2">
      <c r="A268" s="415" t="str">
        <f>A$14</f>
        <v>Privātās ārpusprojekta izmaksas</v>
      </c>
      <c r="B268" s="447">
        <f>IF(B23=2,'1.3.2. Partneris-kom.-2'!I27,'1.3.2. Partneris-kom.-2'!I27*B23)</f>
        <v>0</v>
      </c>
      <c r="C268" s="447"/>
      <c r="D268" s="447">
        <f>IF(D23=2,'1.3.2. Partneris-kom.-2'!K27+'1.3.2. Partneris-kom.-2'!I27,'1.3.2. Partneris-kom.-2'!K27*D23)</f>
        <v>0</v>
      </c>
      <c r="E268" s="447"/>
      <c r="F268" s="447">
        <f>IF(F23=2,'1.3.2. Partneris-kom.-2'!M27+'1.3.2. Partneris-kom.-2'!K27+'1.3.2. Partneris-kom.-2'!I27,'1.3.2. Partneris-kom.-2'!M27*F23)</f>
        <v>0</v>
      </c>
      <c r="G268" s="447"/>
      <c r="H268" s="447">
        <f>IF(H23=2,'1.3.2. Partneris-kom.-2'!O27+'1.3.2. Partneris-kom.-2'!M27+'1.3.2. Partneris-kom.-2'!K27+'1.3.2. Partneris-kom.-2'!I27,'1.3.2. Partneris-kom.-2'!O27*H23)</f>
        <v>0</v>
      </c>
      <c r="I268" s="447"/>
      <c r="J268" s="447">
        <f>IF(J23=2,'1.3.2. Partneris-kom.-2'!Q27,'1.3.2. Partneris-kom.-2'!Q27*J23)</f>
        <v>0</v>
      </c>
      <c r="K268" s="447"/>
      <c r="L268" s="447">
        <f>IF(L23=2,'1.3.2. Partneris-kom.-2'!S27,'1.3.2. Partneris-kom.-2'!S27*L23)</f>
        <v>0</v>
      </c>
      <c r="M268" s="447"/>
      <c r="N268" s="447">
        <f>IF(N23=2,'1.3.2. Partneris-kom.-2'!U27,'1.3.2. Partneris-kom.-2'!U27*N23)</f>
        <v>0</v>
      </c>
      <c r="O268" s="447"/>
      <c r="P268" s="447">
        <f>IF(P23=2,'1.3.2. Partneris-kom.-2'!W27,'1.3.2. Partneris-kom.-2'!W27*P23)</f>
        <v>0</v>
      </c>
      <c r="Q268" s="447"/>
      <c r="R268" s="447">
        <f>IF(R23=2,'1.3.2. Partneris-kom.-2'!Y27,'1.3.2. Partneris-kom.-2'!Y27*R23)</f>
        <v>0</v>
      </c>
      <c r="S268" s="447"/>
      <c r="T268" s="413">
        <f t="shared" si="234"/>
        <v>0</v>
      </c>
      <c r="U268" s="448" t="s">
        <v>310</v>
      </c>
    </row>
    <row r="269" spans="1:23" ht="12.75" hidden="1" customHeight="1" x14ac:dyDescent="0.2">
      <c r="A269" s="416" t="str">
        <f>A$15</f>
        <v>Ārpusprojekta izmaksas kopā</v>
      </c>
      <c r="B269" s="314">
        <f>SUM(B267:B268)</f>
        <v>0</v>
      </c>
      <c r="C269" s="314"/>
      <c r="D269" s="314">
        <f t="shared" ref="D269:R269" si="235">SUM(D267:D268)</f>
        <v>0</v>
      </c>
      <c r="E269" s="314"/>
      <c r="F269" s="314">
        <f t="shared" si="235"/>
        <v>0</v>
      </c>
      <c r="G269" s="314"/>
      <c r="H269" s="314">
        <f t="shared" si="235"/>
        <v>0</v>
      </c>
      <c r="I269" s="314"/>
      <c r="J269" s="314">
        <f t="shared" si="235"/>
        <v>0</v>
      </c>
      <c r="K269" s="314"/>
      <c r="L269" s="314">
        <f t="shared" si="235"/>
        <v>0</v>
      </c>
      <c r="M269" s="314"/>
      <c r="N269" s="314">
        <f t="shared" si="235"/>
        <v>0</v>
      </c>
      <c r="O269" s="314"/>
      <c r="P269" s="314">
        <f t="shared" si="235"/>
        <v>0</v>
      </c>
      <c r="Q269" s="314"/>
      <c r="R269" s="314">
        <f t="shared" si="235"/>
        <v>0</v>
      </c>
      <c r="S269" s="314"/>
      <c r="T269" s="417">
        <f t="shared" si="234"/>
        <v>0</v>
      </c>
      <c r="U269" s="448" t="s">
        <v>310</v>
      </c>
    </row>
    <row r="270" spans="1:23" ht="12.75" hidden="1" customHeight="1" x14ac:dyDescent="0.25">
      <c r="A270" s="421" t="str">
        <f>A$16</f>
        <v>Kopējās izmaksas</v>
      </c>
      <c r="B270" s="422">
        <f>B266+B269</f>
        <v>0</v>
      </c>
      <c r="C270" s="422"/>
      <c r="D270" s="422">
        <f t="shared" ref="D270:R270" si="236">D266+D269</f>
        <v>0</v>
      </c>
      <c r="E270" s="422"/>
      <c r="F270" s="422">
        <f t="shared" si="236"/>
        <v>0</v>
      </c>
      <c r="G270" s="422"/>
      <c r="H270" s="422">
        <f t="shared" si="236"/>
        <v>0</v>
      </c>
      <c r="I270" s="422"/>
      <c r="J270" s="422">
        <f t="shared" si="236"/>
        <v>0</v>
      </c>
      <c r="K270" s="422"/>
      <c r="L270" s="422">
        <f t="shared" si="236"/>
        <v>0</v>
      </c>
      <c r="M270" s="422"/>
      <c r="N270" s="422">
        <f t="shared" si="236"/>
        <v>0</v>
      </c>
      <c r="O270" s="422"/>
      <c r="P270" s="422">
        <f t="shared" si="236"/>
        <v>0</v>
      </c>
      <c r="Q270" s="422"/>
      <c r="R270" s="422">
        <f t="shared" si="236"/>
        <v>0</v>
      </c>
      <c r="S270" s="422"/>
      <c r="T270" s="417">
        <f>SUM(B270:R270)</f>
        <v>0</v>
      </c>
      <c r="U270" s="448" t="s">
        <v>310</v>
      </c>
    </row>
    <row r="271" spans="1:23" hidden="1" x14ac:dyDescent="0.2"/>
    <row r="272" spans="1:23" ht="18.75" hidden="1" customHeight="1" x14ac:dyDescent="0.2">
      <c r="A272" s="455" t="s">
        <v>332</v>
      </c>
      <c r="B272" s="438">
        <f>'1.3.2. Partneris-kom.-2'!C3</f>
        <v>0</v>
      </c>
      <c r="C272" s="439"/>
      <c r="D272" s="439"/>
      <c r="E272" s="439"/>
      <c r="F272" s="438">
        <f>'1.3.2. Partneris-kom.-2'!H3</f>
        <v>0</v>
      </c>
      <c r="G272" s="439"/>
      <c r="H272" s="440"/>
      <c r="I272" s="439"/>
      <c r="J272" s="440" t="s">
        <v>317</v>
      </c>
      <c r="K272" s="439"/>
      <c r="L272" s="442">
        <f>'1.3.2. Partneris-kom.-2'!C14</f>
        <v>1</v>
      </c>
      <c r="M272" s="439"/>
      <c r="N272" s="443" t="s">
        <v>330</v>
      </c>
      <c r="O272" s="439"/>
      <c r="P272" s="440"/>
      <c r="Q272" s="439"/>
      <c r="R272" s="440"/>
      <c r="S272" s="439"/>
      <c r="T272" s="440"/>
      <c r="U272" s="440"/>
      <c r="W272" s="4">
        <f>IF(F272=Dati!$J$3,1,IF(F272=Dati!$J$4,2,IF(F272=Dati!$J$5,3,0)))</f>
        <v>2</v>
      </c>
    </row>
    <row r="273" spans="1:21" hidden="1" x14ac:dyDescent="0.2">
      <c r="A273" s="409" t="s">
        <v>302</v>
      </c>
      <c r="B273" s="410">
        <f>B$3</f>
        <v>2024</v>
      </c>
      <c r="C273" s="410"/>
      <c r="D273" s="410">
        <f>D$3</f>
        <v>2025</v>
      </c>
      <c r="E273" s="410"/>
      <c r="F273" s="410">
        <f>F$3</f>
        <v>2026</v>
      </c>
      <c r="G273" s="410"/>
      <c r="H273" s="410">
        <f>H$3</f>
        <v>2027</v>
      </c>
      <c r="I273" s="410"/>
      <c r="J273" s="410" t="str">
        <f>J$3</f>
        <v>X</v>
      </c>
      <c r="K273" s="410"/>
      <c r="L273" s="410" t="str">
        <f>L$3</f>
        <v>X</v>
      </c>
      <c r="M273" s="410"/>
      <c r="N273" s="410" t="str">
        <f>N$3</f>
        <v>X</v>
      </c>
      <c r="O273" s="410"/>
      <c r="P273" s="410" t="str">
        <f>P$3</f>
        <v>X</v>
      </c>
      <c r="Q273" s="410"/>
      <c r="R273" s="410" t="str">
        <f>R$3</f>
        <v>X</v>
      </c>
      <c r="S273" s="410"/>
      <c r="T273" s="410"/>
      <c r="U273" s="410"/>
    </row>
    <row r="274" spans="1:21" hidden="1" x14ac:dyDescent="0.2">
      <c r="A274" s="444"/>
      <c r="B274" s="411" t="s">
        <v>303</v>
      </c>
      <c r="C274" s="411"/>
      <c r="D274" s="411" t="s">
        <v>303</v>
      </c>
      <c r="E274" s="411"/>
      <c r="F274" s="411" t="s">
        <v>303</v>
      </c>
      <c r="G274" s="411"/>
      <c r="H274" s="411" t="s">
        <v>303</v>
      </c>
      <c r="I274" s="411"/>
      <c r="J274" s="411" t="s">
        <v>303</v>
      </c>
      <c r="K274" s="411"/>
      <c r="L274" s="411" t="s">
        <v>303</v>
      </c>
      <c r="M274" s="411"/>
      <c r="N274" s="411" t="s">
        <v>303</v>
      </c>
      <c r="O274" s="411"/>
      <c r="P274" s="411" t="s">
        <v>303</v>
      </c>
      <c r="Q274" s="411"/>
      <c r="R274" s="411" t="s">
        <v>303</v>
      </c>
      <c r="S274" s="411"/>
      <c r="T274" s="411" t="s">
        <v>184</v>
      </c>
      <c r="U274" s="411" t="s">
        <v>128</v>
      </c>
    </row>
    <row r="275" spans="1:21" ht="12.75" hidden="1" customHeight="1" x14ac:dyDescent="0.2">
      <c r="A275" s="445" t="str">
        <f>A$5</f>
        <v>Eiropas Reģionālās attīstības fonds</v>
      </c>
      <c r="B275" s="446">
        <f>(B282*$L$272-B279)*$W$19</f>
        <v>0</v>
      </c>
      <c r="C275" s="446"/>
      <c r="D275" s="446">
        <f>(D282*$L$272)*$W$19-D279</f>
        <v>0</v>
      </c>
      <c r="E275" s="446"/>
      <c r="F275" s="446">
        <f t="shared" ref="F275:R275" si="237">(F282*$L$272)*$W$19-F279</f>
        <v>0</v>
      </c>
      <c r="G275" s="446"/>
      <c r="H275" s="446">
        <f t="shared" si="237"/>
        <v>0</v>
      </c>
      <c r="I275" s="446"/>
      <c r="J275" s="446">
        <f t="shared" si="237"/>
        <v>0</v>
      </c>
      <c r="K275" s="446"/>
      <c r="L275" s="446">
        <f t="shared" si="237"/>
        <v>0</v>
      </c>
      <c r="M275" s="446"/>
      <c r="N275" s="446">
        <f t="shared" si="237"/>
        <v>0</v>
      </c>
      <c r="O275" s="446"/>
      <c r="P275" s="446">
        <f t="shared" si="237"/>
        <v>0</v>
      </c>
      <c r="Q275" s="446"/>
      <c r="R275" s="446">
        <f t="shared" si="237"/>
        <v>0</v>
      </c>
      <c r="S275" s="446"/>
      <c r="T275" s="413">
        <f>SUM(B275:R275)</f>
        <v>0</v>
      </c>
      <c r="U275" s="414" t="e">
        <f>T275/$T$282</f>
        <v>#DIV/0!</v>
      </c>
    </row>
    <row r="276" spans="1:21" ht="12.75" hidden="1" customHeight="1" x14ac:dyDescent="0.2">
      <c r="A276" s="415" t="str">
        <f>A$6</f>
        <v>Attiecināmais valsts budžeta finansējums</v>
      </c>
      <c r="B276" s="446"/>
      <c r="C276" s="446"/>
      <c r="D276" s="446"/>
      <c r="E276" s="446"/>
      <c r="F276" s="446"/>
      <c r="G276" s="446"/>
      <c r="H276" s="446"/>
      <c r="I276" s="446"/>
      <c r="J276" s="446"/>
      <c r="K276" s="446"/>
      <c r="L276" s="446"/>
      <c r="M276" s="446"/>
      <c r="N276" s="446"/>
      <c r="O276" s="446"/>
      <c r="P276" s="446"/>
      <c r="Q276" s="446"/>
      <c r="R276" s="446"/>
      <c r="S276" s="446"/>
      <c r="T276" s="413">
        <f t="shared" ref="T276:T281" si="238">SUM(B276:R276)</f>
        <v>0</v>
      </c>
      <c r="U276" s="414" t="e">
        <f t="shared" ref="U276:U282" si="239">T276/$T$282</f>
        <v>#DIV/0!</v>
      </c>
    </row>
    <row r="277" spans="1:21" ht="12.75" hidden="1" customHeight="1" x14ac:dyDescent="0.2">
      <c r="A277" s="415" t="str">
        <f>A$7</f>
        <v>Valsts budžeta dotācija pašvaldībām</v>
      </c>
      <c r="B277" s="447"/>
      <c r="C277" s="447"/>
      <c r="D277" s="447"/>
      <c r="E277" s="447"/>
      <c r="F277" s="447"/>
      <c r="G277" s="447"/>
      <c r="H277" s="447"/>
      <c r="I277" s="447"/>
      <c r="J277" s="447"/>
      <c r="K277" s="447"/>
      <c r="L277" s="447"/>
      <c r="M277" s="447"/>
      <c r="N277" s="447"/>
      <c r="O277" s="447"/>
      <c r="P277" s="447"/>
      <c r="Q277" s="447"/>
      <c r="R277" s="447"/>
      <c r="S277" s="447"/>
      <c r="T277" s="413">
        <f t="shared" si="238"/>
        <v>0</v>
      </c>
      <c r="U277" s="414" t="e">
        <f t="shared" si="239"/>
        <v>#DIV/0!</v>
      </c>
    </row>
    <row r="278" spans="1:21" ht="12.75" hidden="1" customHeight="1" x14ac:dyDescent="0.2">
      <c r="A278" s="415" t="str">
        <f>A$8</f>
        <v>Pašvaldības finansējums</v>
      </c>
      <c r="B278" s="447"/>
      <c r="C278" s="447"/>
      <c r="D278" s="447"/>
      <c r="E278" s="447"/>
      <c r="F278" s="447"/>
      <c r="G278" s="447"/>
      <c r="H278" s="447"/>
      <c r="I278" s="447"/>
      <c r="J278" s="447"/>
      <c r="K278" s="447"/>
      <c r="L278" s="447"/>
      <c r="M278" s="447"/>
      <c r="N278" s="447"/>
      <c r="O278" s="447"/>
      <c r="P278" s="447"/>
      <c r="Q278" s="447"/>
      <c r="R278" s="447"/>
      <c r="S278" s="447"/>
      <c r="T278" s="413">
        <f t="shared" si="238"/>
        <v>0</v>
      </c>
      <c r="U278" s="414" t="e">
        <f t="shared" si="239"/>
        <v>#DIV/0!</v>
      </c>
    </row>
    <row r="279" spans="1:21" s="3" customFormat="1" ht="12.75" hidden="1" customHeight="1" x14ac:dyDescent="0.2">
      <c r="A279" s="415" t="str">
        <f>A$9</f>
        <v>Elastības finansējuma apjoms (attiecināmais valsts budžeta finansējums)</v>
      </c>
      <c r="B279" s="447">
        <f>B282*$L$272*$W$20</f>
        <v>0</v>
      </c>
      <c r="C279" s="447"/>
      <c r="D279" s="447">
        <f t="shared" ref="D279:R279" si="240">D282*$L$272*$W$20</f>
        <v>0</v>
      </c>
      <c r="E279" s="447"/>
      <c r="F279" s="447">
        <f t="shared" si="240"/>
        <v>0</v>
      </c>
      <c r="G279" s="447"/>
      <c r="H279" s="447">
        <f t="shared" si="240"/>
        <v>0</v>
      </c>
      <c r="I279" s="447"/>
      <c r="J279" s="447">
        <f t="shared" si="240"/>
        <v>0</v>
      </c>
      <c r="K279" s="447"/>
      <c r="L279" s="447">
        <f t="shared" si="240"/>
        <v>0</v>
      </c>
      <c r="M279" s="447"/>
      <c r="N279" s="447">
        <f t="shared" si="240"/>
        <v>0</v>
      </c>
      <c r="O279" s="447"/>
      <c r="P279" s="447">
        <f t="shared" si="240"/>
        <v>0</v>
      </c>
      <c r="Q279" s="447"/>
      <c r="R279" s="447">
        <f t="shared" si="240"/>
        <v>0</v>
      </c>
      <c r="S279" s="447"/>
      <c r="T279" s="413">
        <f t="shared" si="238"/>
        <v>0</v>
      </c>
      <c r="U279" s="414" t="e">
        <f t="shared" si="239"/>
        <v>#DIV/0!</v>
      </c>
    </row>
    <row r="280" spans="1:21" ht="12.75" hidden="1" customHeight="1" x14ac:dyDescent="0.2">
      <c r="A280" s="416" t="str">
        <f>A$10</f>
        <v>Publiskās attiecināmās izmaksas</v>
      </c>
      <c r="B280" s="314">
        <f>SUM(B275:B279)</f>
        <v>0</v>
      </c>
      <c r="C280" s="314"/>
      <c r="D280" s="314">
        <f t="shared" ref="D280:R280" si="241">SUM(D275:D279)</f>
        <v>0</v>
      </c>
      <c r="E280" s="314"/>
      <c r="F280" s="314">
        <f t="shared" si="241"/>
        <v>0</v>
      </c>
      <c r="G280" s="314"/>
      <c r="H280" s="314">
        <f t="shared" si="241"/>
        <v>0</v>
      </c>
      <c r="I280" s="314"/>
      <c r="J280" s="314">
        <f t="shared" si="241"/>
        <v>0</v>
      </c>
      <c r="K280" s="314"/>
      <c r="L280" s="314">
        <f t="shared" si="241"/>
        <v>0</v>
      </c>
      <c r="M280" s="314"/>
      <c r="N280" s="314">
        <f t="shared" si="241"/>
        <v>0</v>
      </c>
      <c r="O280" s="314"/>
      <c r="P280" s="314">
        <f t="shared" si="241"/>
        <v>0</v>
      </c>
      <c r="Q280" s="314"/>
      <c r="R280" s="314">
        <f t="shared" si="241"/>
        <v>0</v>
      </c>
      <c r="S280" s="314"/>
      <c r="T280" s="417">
        <f t="shared" si="238"/>
        <v>0</v>
      </c>
      <c r="U280" s="414" t="e">
        <f t="shared" si="239"/>
        <v>#DIV/0!</v>
      </c>
    </row>
    <row r="281" spans="1:21" ht="12.75" hidden="1" customHeight="1" x14ac:dyDescent="0.2">
      <c r="A281" s="415" t="str">
        <f>A$11</f>
        <v>Privātās attiecināmās izmaksas</v>
      </c>
      <c r="B281" s="447">
        <f>B282*$L$272-B275-B279</f>
        <v>0</v>
      </c>
      <c r="C281" s="447"/>
      <c r="D281" s="447">
        <f t="shared" ref="D281:R281" si="242">D282*$L$272-D275-D279</f>
        <v>0</v>
      </c>
      <c r="E281" s="447"/>
      <c r="F281" s="447">
        <f t="shared" si="242"/>
        <v>0</v>
      </c>
      <c r="G281" s="447"/>
      <c r="H281" s="447">
        <f t="shared" si="242"/>
        <v>0</v>
      </c>
      <c r="I281" s="447"/>
      <c r="J281" s="447">
        <f t="shared" si="242"/>
        <v>0</v>
      </c>
      <c r="K281" s="447"/>
      <c r="L281" s="447">
        <f t="shared" si="242"/>
        <v>0</v>
      </c>
      <c r="M281" s="447"/>
      <c r="N281" s="447">
        <f t="shared" si="242"/>
        <v>0</v>
      </c>
      <c r="O281" s="447"/>
      <c r="P281" s="447">
        <f t="shared" si="242"/>
        <v>0</v>
      </c>
      <c r="Q281" s="447"/>
      <c r="R281" s="447">
        <f t="shared" si="242"/>
        <v>0</v>
      </c>
      <c r="S281" s="447"/>
      <c r="T281" s="413">
        <f t="shared" si="238"/>
        <v>0</v>
      </c>
      <c r="U281" s="414" t="e">
        <f t="shared" si="239"/>
        <v>#DIV/0!</v>
      </c>
    </row>
    <row r="282" spans="1:21" ht="12.75" hidden="1" customHeight="1" x14ac:dyDescent="0.2">
      <c r="A282" s="416" t="str">
        <f>A$12</f>
        <v>Kopējās attiecināmās izmaksas</v>
      </c>
      <c r="B282" s="314">
        <f>IF(B23=2,'1.3.2. Partneris-kom.-2'!H28,'1.3.2. Partneris-kom.-2'!H28*B23)</f>
        <v>0</v>
      </c>
      <c r="C282" s="314"/>
      <c r="D282" s="314">
        <f>IF(D23=2,'1.3.2. Partneris-kom.-2'!J28+'1.3.2. Partneris-kom.-2'!H28,'1.3.2. Partneris-kom.-2'!J28*D23)</f>
        <v>0</v>
      </c>
      <c r="E282" s="314"/>
      <c r="F282" s="314">
        <f>IF(F23=2,'1.3.2. Partneris-kom.-2'!L28+'1.3.2. Partneris-kom.-2'!J28+'1.3.2. Partneris-kom.-2'!H28,'1.3.2. Partneris-kom.-2'!L28*F23)</f>
        <v>0</v>
      </c>
      <c r="G282" s="314"/>
      <c r="H282" s="314">
        <f>IF(H23=2,'1.3.2. Partneris-kom.-2'!N28+'1.3.2. Partneris-kom.-2'!L28+'1.3.2. Partneris-kom.-2'!J28+'1.3.2. Partneris-kom.-2'!H28,'1.3.2. Partneris-kom.-2'!N28*H23)</f>
        <v>0</v>
      </c>
      <c r="I282" s="314"/>
      <c r="J282" s="314">
        <f>IF(J23=2,'1.3.2. Partneris-kom.-2'!P28,'1.3.2. Partneris-kom.-2'!P28*J23)</f>
        <v>0</v>
      </c>
      <c r="K282" s="314"/>
      <c r="L282" s="314">
        <f>IF(L23=2,'1.3.2. Partneris-kom.-2'!R28,'1.3.2. Partneris-kom.-2'!R28*L23)</f>
        <v>0</v>
      </c>
      <c r="M282" s="314"/>
      <c r="N282" s="314">
        <f>IF(N23=2,'1.3.2. Partneris-kom.-2'!T28,'1.3.2. Partneris-kom.-2'!T28*N23)</f>
        <v>0</v>
      </c>
      <c r="O282" s="314"/>
      <c r="P282" s="314">
        <f>IF(P23=2,'1.3.2. Partneris-kom.-2'!V28,'1.3.2. Partneris-kom.-2'!V28*P23)</f>
        <v>0</v>
      </c>
      <c r="Q282" s="314"/>
      <c r="R282" s="314">
        <f>IF(R23=2,'1.3.2. Partneris-kom.-2'!X28,'1.3.2. Partneris-kom.-2'!X28*R23)</f>
        <v>0</v>
      </c>
      <c r="S282" s="314"/>
      <c r="T282" s="417">
        <f>SUM(B282:R282)</f>
        <v>0</v>
      </c>
      <c r="U282" s="414" t="e">
        <f t="shared" si="239"/>
        <v>#DIV/0!</v>
      </c>
    </row>
    <row r="283" spans="1:21" ht="12.75" hidden="1" customHeight="1" x14ac:dyDescent="0.2">
      <c r="A283" s="415" t="str">
        <f>A$13</f>
        <v>Publiskās ārpusprojekta izmaksas</v>
      </c>
      <c r="B283" s="449"/>
      <c r="C283" s="449"/>
      <c r="D283" s="449"/>
      <c r="E283" s="449"/>
      <c r="F283" s="449"/>
      <c r="G283" s="449"/>
      <c r="H283" s="449"/>
      <c r="I283" s="449"/>
      <c r="J283" s="449"/>
      <c r="K283" s="449"/>
      <c r="L283" s="449"/>
      <c r="M283" s="449"/>
      <c r="N283" s="449"/>
      <c r="O283" s="449"/>
      <c r="P283" s="449"/>
      <c r="Q283" s="449"/>
      <c r="R283" s="449"/>
      <c r="S283" s="449"/>
      <c r="T283" s="413">
        <f t="shared" ref="T283:T285" si="243">SUM(B283:R283)</f>
        <v>0</v>
      </c>
      <c r="U283" s="448" t="s">
        <v>310</v>
      </c>
    </row>
    <row r="284" spans="1:21" ht="12.75" hidden="1" customHeight="1" x14ac:dyDescent="0.2">
      <c r="A284" s="415" t="str">
        <f>A$14</f>
        <v>Privātās ārpusprojekta izmaksas</v>
      </c>
      <c r="B284" s="447">
        <f>IF(B23=2,'1.3.2. Partneris-kom.-2'!I28,'1.3.2. Partneris-kom.-2'!I28*B23)</f>
        <v>0</v>
      </c>
      <c r="C284" s="447"/>
      <c r="D284" s="447">
        <f>IF(D23=2,'1.3.2. Partneris-kom.-2'!K28+'1.3.2. Partneris-kom.-2'!I28,'1.3.2. Partneris-kom.-2'!K28*D23)</f>
        <v>0</v>
      </c>
      <c r="E284" s="447"/>
      <c r="F284" s="447">
        <f>IF(F23=2,'1.3.2. Partneris-kom.-2'!M28+'1.3.2. Partneris-kom.-2'!K28+'1.3.2. Partneris-kom.-2'!I28,'1.3.2. Partneris-kom.-2'!M28*F23)</f>
        <v>0</v>
      </c>
      <c r="G284" s="447"/>
      <c r="H284" s="447">
        <f>IF(H23=2,'1.3.2. Partneris-kom.-2'!O28+'1.3.2. Partneris-kom.-2'!M28+'1.3.2. Partneris-kom.-2'!K28+'1.3.2. Partneris-kom.-2'!I28,'1.3.2. Partneris-kom.-2'!O28*H23)</f>
        <v>0</v>
      </c>
      <c r="I284" s="447"/>
      <c r="J284" s="447">
        <f>IF(J23=2,'1.3.2. Partneris-kom.-2'!Q28,'1.3.2. Partneris-kom.-2'!Q28*J23)</f>
        <v>0</v>
      </c>
      <c r="K284" s="447"/>
      <c r="L284" s="447">
        <f>IF(L23=2,'1.3.2. Partneris-kom.-2'!S28,'1.3.2. Partneris-kom.-2'!S28*L23)</f>
        <v>0</v>
      </c>
      <c r="M284" s="447"/>
      <c r="N284" s="447">
        <f>IF(N23=2,'1.3.2. Partneris-kom.-2'!U28,'1.3.2. Partneris-kom.-2'!U28*N23)</f>
        <v>0</v>
      </c>
      <c r="O284" s="447"/>
      <c r="P284" s="447">
        <f>IF(P23=2,'1.3.2. Partneris-kom.-2'!W28,'1.3.2. Partneris-kom.-2'!W28*P23)</f>
        <v>0</v>
      </c>
      <c r="Q284" s="447"/>
      <c r="R284" s="447">
        <f>IF(R23=2,'1.3.2. Partneris-kom.-2'!Y28,'1.3.2. Partneris-kom.-2'!Y28*R23)</f>
        <v>0</v>
      </c>
      <c r="S284" s="447"/>
      <c r="T284" s="413">
        <f t="shared" si="243"/>
        <v>0</v>
      </c>
      <c r="U284" s="448" t="s">
        <v>310</v>
      </c>
    </row>
    <row r="285" spans="1:21" ht="12.75" hidden="1" customHeight="1" x14ac:dyDescent="0.2">
      <c r="A285" s="416" t="str">
        <f>A$15</f>
        <v>Ārpusprojekta izmaksas kopā</v>
      </c>
      <c r="B285" s="314">
        <f>SUM(B283:B284)</f>
        <v>0</v>
      </c>
      <c r="C285" s="314"/>
      <c r="D285" s="314">
        <f t="shared" ref="D285:R285" si="244">SUM(D283:D284)</f>
        <v>0</v>
      </c>
      <c r="E285" s="314"/>
      <c r="F285" s="314">
        <f t="shared" si="244"/>
        <v>0</v>
      </c>
      <c r="G285" s="314"/>
      <c r="H285" s="314">
        <f t="shared" si="244"/>
        <v>0</v>
      </c>
      <c r="I285" s="314"/>
      <c r="J285" s="314">
        <f t="shared" si="244"/>
        <v>0</v>
      </c>
      <c r="K285" s="314"/>
      <c r="L285" s="314">
        <f t="shared" si="244"/>
        <v>0</v>
      </c>
      <c r="M285" s="314"/>
      <c r="N285" s="314">
        <f t="shared" si="244"/>
        <v>0</v>
      </c>
      <c r="O285" s="314"/>
      <c r="P285" s="314">
        <f t="shared" si="244"/>
        <v>0</v>
      </c>
      <c r="Q285" s="314"/>
      <c r="R285" s="314">
        <f t="shared" si="244"/>
        <v>0</v>
      </c>
      <c r="S285" s="314"/>
      <c r="T285" s="417">
        <f t="shared" si="243"/>
        <v>0</v>
      </c>
      <c r="U285" s="448" t="s">
        <v>310</v>
      </c>
    </row>
    <row r="286" spans="1:21" ht="12.75" hidden="1" customHeight="1" x14ac:dyDescent="0.25">
      <c r="A286" s="421" t="str">
        <f>A$16</f>
        <v>Kopējās izmaksas</v>
      </c>
      <c r="B286" s="422">
        <f>B282+B285</f>
        <v>0</v>
      </c>
      <c r="C286" s="422"/>
      <c r="D286" s="422">
        <f t="shared" ref="D286:R286" si="245">D282+D285</f>
        <v>0</v>
      </c>
      <c r="E286" s="422"/>
      <c r="F286" s="422">
        <f t="shared" si="245"/>
        <v>0</v>
      </c>
      <c r="G286" s="422"/>
      <c r="H286" s="422">
        <f t="shared" si="245"/>
        <v>0</v>
      </c>
      <c r="I286" s="422"/>
      <c r="J286" s="422">
        <f t="shared" si="245"/>
        <v>0</v>
      </c>
      <c r="K286" s="422"/>
      <c r="L286" s="422">
        <f t="shared" si="245"/>
        <v>0</v>
      </c>
      <c r="M286" s="422"/>
      <c r="N286" s="422">
        <f t="shared" si="245"/>
        <v>0</v>
      </c>
      <c r="O286" s="422"/>
      <c r="P286" s="422">
        <f t="shared" si="245"/>
        <v>0</v>
      </c>
      <c r="Q286" s="422"/>
      <c r="R286" s="422">
        <f t="shared" si="245"/>
        <v>0</v>
      </c>
      <c r="S286" s="422"/>
      <c r="T286" s="417">
        <f>SUM(B286:R286)</f>
        <v>0</v>
      </c>
      <c r="U286" s="448" t="s">
        <v>310</v>
      </c>
    </row>
    <row r="287" spans="1:21" hidden="1" x14ac:dyDescent="0.2"/>
    <row r="290" spans="2:20" x14ac:dyDescent="0.2">
      <c r="B290" s="456"/>
      <c r="C290" s="456"/>
      <c r="D290" s="456"/>
      <c r="E290" s="456"/>
      <c r="F290" s="456"/>
      <c r="G290" s="456"/>
      <c r="H290" s="456"/>
      <c r="I290" s="456"/>
      <c r="J290" s="456"/>
      <c r="K290" s="456"/>
      <c r="L290" s="456"/>
      <c r="M290" s="456"/>
      <c r="N290" s="456"/>
      <c r="O290" s="456"/>
      <c r="P290" s="456"/>
      <c r="Q290" s="456"/>
      <c r="R290" s="456"/>
      <c r="S290" s="456"/>
      <c r="T290" s="456"/>
    </row>
  </sheetData>
  <sheetProtection algorithmName="SHA-512" hashValue="+ID8r5Q4L4rIBsv4G91X5ZBGGehWlLmtYF8OG2HxpfoBQ2YZ8mm0SEPdn1HkMZNIusqZIZJlx0axWHp39Vm8Kg==" saltValue="TqW6jNnaFdFchtLl/k/cm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Dati!$L$3:$L$5</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7" activePane="bottomRight" state="frozen"/>
      <selection pane="topRight" activeCell="C1" sqref="C1"/>
      <selection pane="bottomLeft" activeCell="A6" sqref="A6"/>
      <selection pane="bottomRight" activeCell="I28" sqref="I28"/>
    </sheetView>
  </sheetViews>
  <sheetFormatPr defaultColWidth="9.140625" defaultRowHeight="15" x14ac:dyDescent="0.2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x14ac:dyDescent="0.4">
      <c r="A1" s="565" t="s">
        <v>333</v>
      </c>
      <c r="B1" s="565"/>
      <c r="C1" s="462"/>
      <c r="D1" s="462"/>
      <c r="E1" s="462"/>
      <c r="F1" s="462"/>
      <c r="G1" s="462"/>
      <c r="H1" s="462"/>
      <c r="I1" s="462"/>
      <c r="J1" s="462"/>
    </row>
    <row r="2" spans="1:14" s="464" customFormat="1" ht="24.95" customHeight="1" x14ac:dyDescent="0.35">
      <c r="A2" s="572" t="s">
        <v>343</v>
      </c>
      <c r="B2" s="572"/>
      <c r="C2" s="463"/>
      <c r="D2" s="463"/>
      <c r="E2" s="463"/>
      <c r="F2" s="463"/>
      <c r="G2" s="463"/>
      <c r="H2" s="463"/>
      <c r="I2" s="463"/>
      <c r="J2" s="463"/>
    </row>
    <row r="3" spans="1:14" x14ac:dyDescent="0.25">
      <c r="A3" s="462"/>
      <c r="B3" s="462"/>
      <c r="C3" s="462"/>
      <c r="D3" s="462"/>
      <c r="E3" s="462"/>
      <c r="F3" s="462"/>
      <c r="G3" s="462"/>
      <c r="H3" s="462"/>
      <c r="I3" s="462"/>
      <c r="J3" s="462"/>
    </row>
    <row r="4" spans="1:14" s="4" customFormat="1" ht="45" customHeight="1" x14ac:dyDescent="0.2">
      <c r="A4" s="573" t="s">
        <v>344</v>
      </c>
      <c r="B4" s="574" t="s">
        <v>345</v>
      </c>
      <c r="C4" s="570" t="s">
        <v>346</v>
      </c>
      <c r="D4" s="570"/>
      <c r="E4" s="570" t="s">
        <v>148</v>
      </c>
      <c r="F4" s="570"/>
      <c r="G4" s="571" t="s">
        <v>347</v>
      </c>
      <c r="H4" s="3"/>
      <c r="I4" s="3"/>
      <c r="J4" s="3"/>
    </row>
    <row r="5" spans="1:14" s="4" customFormat="1" ht="27" customHeight="1" x14ac:dyDescent="0.2">
      <c r="A5" s="573"/>
      <c r="B5" s="574"/>
      <c r="C5" s="465" t="s">
        <v>348</v>
      </c>
      <c r="D5" s="466" t="s">
        <v>130</v>
      </c>
      <c r="E5" s="465" t="s">
        <v>127</v>
      </c>
      <c r="F5" s="467" t="s">
        <v>128</v>
      </c>
      <c r="G5" s="571"/>
      <c r="H5" s="3"/>
      <c r="I5" s="3"/>
      <c r="J5" s="3"/>
    </row>
    <row r="6" spans="1:14" s="4" customFormat="1" ht="12.75" hidden="1" x14ac:dyDescent="0.2">
      <c r="A6" s="8">
        <v>1</v>
      </c>
      <c r="B6" s="9" t="s">
        <v>131</v>
      </c>
      <c r="C6" s="468">
        <f>SUM('1.1.A. Iesniedzējs:1.3.2. Partneris-kom.-2'!F7)</f>
        <v>0</v>
      </c>
      <c r="D6" s="469">
        <f>SUM('1.1.A. Iesniedzējs:1.3.2. Partneris-kom.-2'!G7)</f>
        <v>0</v>
      </c>
      <c r="E6" s="468">
        <f>SUM(C6:D6)</f>
        <v>0</v>
      </c>
      <c r="F6" s="470" t="e">
        <f>E6/$E$23</f>
        <v>#DIV/0!</v>
      </c>
      <c r="G6" s="38">
        <f>ROUND(E6/121*21,2)</f>
        <v>0</v>
      </c>
      <c r="H6" s="3"/>
      <c r="I6" s="3"/>
      <c r="J6" s="3"/>
    </row>
    <row r="7" spans="1:14" s="4" customFormat="1" ht="12.75" x14ac:dyDescent="0.2">
      <c r="A7" s="8">
        <v>2</v>
      </c>
      <c r="B7" s="9" t="s">
        <v>132</v>
      </c>
      <c r="C7" s="468">
        <f>SUM('1.1.A. Iesniedzējs:1.3.2. Partneris-kom.-2'!F8)</f>
        <v>0</v>
      </c>
      <c r="D7" s="469">
        <f>SUM('1.1.A. Iesniedzējs:1.3.2. Partneris-kom.-2'!G8)</f>
        <v>0</v>
      </c>
      <c r="E7" s="468">
        <f t="shared" ref="E7:E22" si="0">SUM(C7:D7)</f>
        <v>0</v>
      </c>
      <c r="F7" s="470" t="e">
        <f t="shared" ref="F7:F22" si="1">E7/$E$23</f>
        <v>#DIV/0!</v>
      </c>
      <c r="G7" s="38">
        <f t="shared" ref="G7:G22" si="2">ROUND(E7/121*21,2)</f>
        <v>0</v>
      </c>
      <c r="H7" s="3"/>
      <c r="I7" s="3"/>
      <c r="J7" s="3"/>
    </row>
    <row r="8" spans="1:14" s="4" customFormat="1" ht="12.75" hidden="1" x14ac:dyDescent="0.2">
      <c r="A8" s="8">
        <v>3</v>
      </c>
      <c r="B8" s="9" t="s">
        <v>133</v>
      </c>
      <c r="C8" s="468">
        <f>SUM('1.1.A. Iesniedzējs:1.3.2. Partneris-kom.-2'!F9)</f>
        <v>0</v>
      </c>
      <c r="D8" s="469">
        <f>SUM('1.1.A. Iesniedzējs:1.3.2. Partneris-kom.-2'!G9)</f>
        <v>0</v>
      </c>
      <c r="E8" s="468">
        <f t="shared" si="0"/>
        <v>0</v>
      </c>
      <c r="F8" s="470" t="e">
        <f t="shared" si="1"/>
        <v>#DIV/0!</v>
      </c>
      <c r="G8" s="38">
        <f t="shared" si="2"/>
        <v>0</v>
      </c>
      <c r="H8" s="3"/>
      <c r="I8" s="3"/>
      <c r="J8" s="3"/>
    </row>
    <row r="9" spans="1:14" s="4" customFormat="1" ht="12.75" hidden="1" x14ac:dyDescent="0.2">
      <c r="A9" s="8">
        <v>4</v>
      </c>
      <c r="B9" s="9" t="s">
        <v>134</v>
      </c>
      <c r="C9" s="468">
        <f>SUM('1.1.A. Iesniedzējs:1.3.2. Partneris-kom.-2'!F10)</f>
        <v>0</v>
      </c>
      <c r="D9" s="469">
        <f>SUM('1.1.A. Iesniedzējs:1.3.2. Partneris-kom.-2'!G10)</f>
        <v>0</v>
      </c>
      <c r="E9" s="468">
        <f t="shared" si="0"/>
        <v>0</v>
      </c>
      <c r="F9" s="470" t="e">
        <f t="shared" si="1"/>
        <v>#DIV/0!</v>
      </c>
      <c r="G9" s="38">
        <f t="shared" si="2"/>
        <v>0</v>
      </c>
      <c r="H9" s="3"/>
      <c r="I9" s="3"/>
      <c r="J9" s="3"/>
    </row>
    <row r="10" spans="1:14" s="4" customFormat="1" ht="12.75" hidden="1" x14ac:dyDescent="0.2">
      <c r="A10" s="8">
        <v>5</v>
      </c>
      <c r="B10" s="9" t="s">
        <v>135</v>
      </c>
      <c r="C10" s="468">
        <f>SUM('1.1.A. Iesniedzējs:1.3.2. Partneris-kom.-2'!F11)</f>
        <v>0</v>
      </c>
      <c r="D10" s="469">
        <f>SUM('1.1.A. Iesniedzējs:1.3.2. Partneris-kom.-2'!G11)</f>
        <v>0</v>
      </c>
      <c r="E10" s="468">
        <f t="shared" si="0"/>
        <v>0</v>
      </c>
      <c r="F10" s="470" t="e">
        <f t="shared" si="1"/>
        <v>#DIV/0!</v>
      </c>
      <c r="G10" s="38">
        <f t="shared" si="2"/>
        <v>0</v>
      </c>
      <c r="H10" s="3"/>
      <c r="I10" s="3"/>
      <c r="J10" s="3"/>
    </row>
    <row r="11" spans="1:14" s="4" customFormat="1" ht="12.75" x14ac:dyDescent="0.2">
      <c r="A11" s="8">
        <v>6</v>
      </c>
      <c r="B11" s="9" t="s">
        <v>136</v>
      </c>
      <c r="C11" s="468">
        <f>SUM('1.1.A. Iesniedzējs:1.3.2. Partneris-kom.-2'!F12)</f>
        <v>0</v>
      </c>
      <c r="D11" s="469">
        <f>SUM('1.1.A. Iesniedzējs:1.3.2. Partneris-kom.-2'!G12)</f>
        <v>0</v>
      </c>
      <c r="E11" s="468">
        <f t="shared" si="0"/>
        <v>0</v>
      </c>
      <c r="F11" s="470" t="e">
        <f t="shared" si="1"/>
        <v>#DIV/0!</v>
      </c>
      <c r="G11" s="38">
        <f t="shared" si="2"/>
        <v>0</v>
      </c>
      <c r="H11" s="3"/>
      <c r="I11" s="3"/>
      <c r="J11" s="3"/>
    </row>
    <row r="12" spans="1:14" s="4" customFormat="1" ht="12.75" x14ac:dyDescent="0.2">
      <c r="A12" s="8">
        <v>7</v>
      </c>
      <c r="B12" s="9" t="s">
        <v>137</v>
      </c>
      <c r="C12" s="468">
        <f>SUM('1.1.A. Iesniedzējs:1.3.2. Partneris-kom.-2'!F13)</f>
        <v>0</v>
      </c>
      <c r="D12" s="469">
        <f>SUM('1.1.A. Iesniedzējs:1.3.2. Partneris-kom.-2'!G13)</f>
        <v>0</v>
      </c>
      <c r="E12" s="468">
        <f t="shared" si="0"/>
        <v>0</v>
      </c>
      <c r="F12" s="470" t="e">
        <f t="shared" si="1"/>
        <v>#DIV/0!</v>
      </c>
      <c r="G12" s="38">
        <f t="shared" si="2"/>
        <v>0</v>
      </c>
      <c r="H12" s="3"/>
      <c r="I12" s="3"/>
      <c r="J12" s="3"/>
    </row>
    <row r="13" spans="1:14" s="4" customFormat="1" ht="12.75" hidden="1" x14ac:dyDescent="0.2">
      <c r="A13" s="11" t="s">
        <v>138</v>
      </c>
      <c r="B13" s="12"/>
      <c r="C13" s="468">
        <f>SUM('1.1.A. Iesniedzējs:1.3.2. Partneris-kom.-2'!F14)</f>
        <v>0</v>
      </c>
      <c r="D13" s="469">
        <f>SUM('1.1.A. Iesniedzējs:1.3.2. Partneris-kom.-2'!G14)</f>
        <v>0</v>
      </c>
      <c r="E13" s="468">
        <f t="shared" si="0"/>
        <v>0</v>
      </c>
      <c r="F13" s="470" t="e">
        <f t="shared" si="1"/>
        <v>#DIV/0!</v>
      </c>
      <c r="G13" s="38">
        <f t="shared" si="2"/>
        <v>0</v>
      </c>
      <c r="H13" s="3"/>
      <c r="I13" s="3"/>
      <c r="J13" s="3"/>
    </row>
    <row r="14" spans="1:14" s="4" customFormat="1" ht="12.75" hidden="1" x14ac:dyDescent="0.2">
      <c r="A14" s="11" t="s">
        <v>139</v>
      </c>
      <c r="B14" s="12"/>
      <c r="C14" s="468">
        <f>SUM('1.1.A. Iesniedzējs:1.3.2. Partneris-kom.-2'!F15)</f>
        <v>0</v>
      </c>
      <c r="D14" s="469">
        <f>SUM('1.1.A. Iesniedzējs:1.3.2. Partneris-kom.-2'!G15)</f>
        <v>0</v>
      </c>
      <c r="E14" s="468">
        <f t="shared" si="0"/>
        <v>0</v>
      </c>
      <c r="F14" s="470" t="e">
        <f t="shared" si="1"/>
        <v>#DIV/0!</v>
      </c>
      <c r="G14" s="38">
        <f t="shared" si="2"/>
        <v>0</v>
      </c>
      <c r="H14" s="3"/>
      <c r="I14" s="3"/>
      <c r="J14" s="3"/>
    </row>
    <row r="15" spans="1:14" s="4" customFormat="1" ht="12.75" hidden="1" x14ac:dyDescent="0.2">
      <c r="A15" s="8">
        <v>8</v>
      </c>
      <c r="B15" s="9" t="s">
        <v>140</v>
      </c>
      <c r="C15" s="468">
        <f>SUM('1.1.A. Iesniedzējs:1.3.2. Partneris-kom.-2'!F16)</f>
        <v>0</v>
      </c>
      <c r="D15" s="469">
        <f>SUM('1.1.A. Iesniedzējs:1.3.2. Partneris-kom.-2'!G16)</f>
        <v>0</v>
      </c>
      <c r="E15" s="468">
        <f t="shared" si="0"/>
        <v>0</v>
      </c>
      <c r="F15" s="470" t="e">
        <f t="shared" si="1"/>
        <v>#DIV/0!</v>
      </c>
      <c r="G15" s="38">
        <f t="shared" si="2"/>
        <v>0</v>
      </c>
      <c r="H15" s="3"/>
      <c r="I15" s="3"/>
      <c r="J15" s="3"/>
    </row>
    <row r="16" spans="1:14" s="4" customFormat="1" ht="12.75" hidden="1" x14ac:dyDescent="0.2">
      <c r="A16" s="8">
        <v>9</v>
      </c>
      <c r="B16" s="9" t="s">
        <v>141</v>
      </c>
      <c r="C16" s="468">
        <f>SUM('1.1.A. Iesniedzējs:1.3.2. Partneris-kom.-2'!F17)</f>
        <v>0</v>
      </c>
      <c r="D16" s="469">
        <f>SUM('1.1.A. Iesniedzējs:1.3.2. Partneris-kom.-2'!G17)</f>
        <v>0</v>
      </c>
      <c r="E16" s="468">
        <f t="shared" si="0"/>
        <v>0</v>
      </c>
      <c r="F16" s="470" t="e">
        <f t="shared" si="1"/>
        <v>#DIV/0!</v>
      </c>
      <c r="G16" s="38">
        <f t="shared" si="2"/>
        <v>0</v>
      </c>
      <c r="H16" s="3"/>
      <c r="I16" s="3"/>
      <c r="J16" s="3"/>
      <c r="N16" s="471"/>
    </row>
    <row r="17" spans="1:14" s="4" customFormat="1" ht="25.5" x14ac:dyDescent="0.2">
      <c r="A17" s="8">
        <v>10</v>
      </c>
      <c r="B17" s="9" t="s">
        <v>467</v>
      </c>
      <c r="C17" s="468">
        <f>SUM('1.1.A. Iesniedzējs:1.3.2. Partneris-kom.-2'!F18)</f>
        <v>0</v>
      </c>
      <c r="D17" s="469">
        <f>SUM('1.1.A. Iesniedzējs:1.3.2. Partneris-kom.-2'!G18)</f>
        <v>0</v>
      </c>
      <c r="E17" s="468">
        <f t="shared" si="0"/>
        <v>0</v>
      </c>
      <c r="F17" s="470" t="e">
        <f t="shared" si="1"/>
        <v>#DIV/0!</v>
      </c>
      <c r="G17" s="38">
        <f t="shared" si="2"/>
        <v>0</v>
      </c>
      <c r="H17" s="3"/>
      <c r="I17" s="3"/>
      <c r="J17" s="3"/>
      <c r="N17" s="471"/>
    </row>
    <row r="18" spans="1:14" s="4" customFormat="1" ht="25.5" x14ac:dyDescent="0.2">
      <c r="A18" s="8">
        <v>11</v>
      </c>
      <c r="B18" s="9" t="s">
        <v>143</v>
      </c>
      <c r="C18" s="468">
        <f>SUM('1.1.A. Iesniedzējs:1.3.2. Partneris-kom.-2'!F19)</f>
        <v>0</v>
      </c>
      <c r="D18" s="469">
        <f>SUM('1.1.A. Iesniedzējs:1.3.2. Partneris-kom.-2'!G19)</f>
        <v>0</v>
      </c>
      <c r="E18" s="468">
        <f t="shared" si="0"/>
        <v>0</v>
      </c>
      <c r="F18" s="470" t="e">
        <f t="shared" si="1"/>
        <v>#DIV/0!</v>
      </c>
      <c r="G18" s="38">
        <f t="shared" si="2"/>
        <v>0</v>
      </c>
      <c r="H18" s="3"/>
      <c r="I18" s="3"/>
      <c r="J18" s="3"/>
      <c r="N18" s="471"/>
    </row>
    <row r="19" spans="1:14" s="4" customFormat="1" ht="25.5" hidden="1" x14ac:dyDescent="0.2">
      <c r="A19" s="8">
        <v>12</v>
      </c>
      <c r="B19" s="9" t="s">
        <v>349</v>
      </c>
      <c r="C19" s="468">
        <f>SUM('1.1.A. Iesniedzējs:1.3.2. Partneris-kom.-2'!F20)</f>
        <v>0</v>
      </c>
      <c r="D19" s="469">
        <f>SUM('1.1.A. Iesniedzējs:1.3.2. Partneris-kom.-2'!G20)</f>
        <v>0</v>
      </c>
      <c r="E19" s="468">
        <f t="shared" si="0"/>
        <v>0</v>
      </c>
      <c r="F19" s="470" t="e">
        <f t="shared" si="1"/>
        <v>#DIV/0!</v>
      </c>
      <c r="G19" s="38">
        <f t="shared" si="2"/>
        <v>0</v>
      </c>
      <c r="H19" s="3"/>
      <c r="I19" s="3"/>
      <c r="J19" s="3"/>
      <c r="N19" s="471"/>
    </row>
    <row r="20" spans="1:14" s="4" customFormat="1" ht="12.75" x14ac:dyDescent="0.2">
      <c r="A20" s="8">
        <v>13</v>
      </c>
      <c r="B20" s="9" t="s">
        <v>145</v>
      </c>
      <c r="C20" s="468">
        <f>SUM('1.1.A. Iesniedzējs:1.3.2. Partneris-kom.-2'!F21)</f>
        <v>0</v>
      </c>
      <c r="D20" s="469">
        <f>SUM('1.1.A. Iesniedzējs:1.3.2. Partneris-kom.-2'!G21)</f>
        <v>0</v>
      </c>
      <c r="E20" s="468">
        <f t="shared" si="0"/>
        <v>0</v>
      </c>
      <c r="F20" s="470" t="e">
        <f t="shared" si="1"/>
        <v>#DIV/0!</v>
      </c>
      <c r="G20" s="38">
        <f t="shared" si="2"/>
        <v>0</v>
      </c>
      <c r="H20" s="3"/>
      <c r="I20" s="3"/>
      <c r="J20" s="3"/>
      <c r="N20" s="471"/>
    </row>
    <row r="21" spans="1:14" s="4" customFormat="1" ht="12.75" hidden="1" x14ac:dyDescent="0.2">
      <c r="A21" s="8">
        <v>14</v>
      </c>
      <c r="B21" s="9" t="s">
        <v>146</v>
      </c>
      <c r="C21" s="468">
        <f>SUM('1.1.A. Iesniedzējs:1.3.2. Partneris-kom.-2'!F22)</f>
        <v>0</v>
      </c>
      <c r="D21" s="469">
        <f>SUM('1.1.A. Iesniedzējs:1.3.2. Partneris-kom.-2'!G22)</f>
        <v>0</v>
      </c>
      <c r="E21" s="468">
        <f t="shared" si="0"/>
        <v>0</v>
      </c>
      <c r="F21" s="470" t="e">
        <f t="shared" si="1"/>
        <v>#DIV/0!</v>
      </c>
      <c r="G21" s="38">
        <f t="shared" si="2"/>
        <v>0</v>
      </c>
      <c r="H21" s="3"/>
      <c r="I21" s="3"/>
      <c r="J21" s="3"/>
      <c r="N21" s="471"/>
    </row>
    <row r="22" spans="1:14" s="4" customFormat="1" ht="12.75" x14ac:dyDescent="0.2">
      <c r="A22" s="8">
        <v>15</v>
      </c>
      <c r="B22" s="9" t="s">
        <v>147</v>
      </c>
      <c r="C22" s="468">
        <f>SUM('1.1.A. Iesniedzējs:1.3.2. Partneris-kom.-2'!F23)</f>
        <v>0</v>
      </c>
      <c r="D22" s="469">
        <f>SUM('1.1.A. Iesniedzējs:1.3.2. Partneris-kom.-2'!G23)</f>
        <v>0</v>
      </c>
      <c r="E22" s="468">
        <f t="shared" si="0"/>
        <v>0</v>
      </c>
      <c r="F22" s="470" t="e">
        <f t="shared" si="1"/>
        <v>#DIV/0!</v>
      </c>
      <c r="G22" s="38">
        <f t="shared" si="2"/>
        <v>0</v>
      </c>
      <c r="H22" s="3"/>
      <c r="I22" s="3"/>
      <c r="J22" s="3"/>
      <c r="N22" s="471"/>
    </row>
    <row r="23" spans="1:14" s="4" customFormat="1" ht="12.75" x14ac:dyDescent="0.2">
      <c r="A23" s="472"/>
      <c r="B23" s="473" t="s">
        <v>148</v>
      </c>
      <c r="C23" s="474">
        <f>SUM('1.1.A. Iesniedzējs:1.3.2. Partneris-kom.-2'!F24)</f>
        <v>0</v>
      </c>
      <c r="D23" s="475">
        <f>SUM('1.1.A. Iesniedzējs:1.3.2. Partneris-kom.-2'!G24)</f>
        <v>0</v>
      </c>
      <c r="E23" s="474">
        <f t="shared" ref="E23" si="3">SUM(C23:D23)</f>
        <v>0</v>
      </c>
      <c r="F23" s="476" t="e">
        <f>E23/$E$23</f>
        <v>#DIV/0!</v>
      </c>
      <c r="G23" s="39">
        <f>G6+G7+G8+G9+G10+G11+G12+G15+G16+G17+G18+G19+G20+G21+G22</f>
        <v>0</v>
      </c>
      <c r="H23" s="3"/>
      <c r="I23" s="3"/>
      <c r="J23" s="3"/>
    </row>
    <row r="24" spans="1:14" s="4" customFormat="1" ht="12.75" x14ac:dyDescent="0.2">
      <c r="A24" s="3"/>
      <c r="B24" s="3"/>
      <c r="C24" s="3"/>
      <c r="D24" s="3"/>
      <c r="E24" s="3"/>
      <c r="F24" s="3"/>
      <c r="G24" s="3"/>
      <c r="H24" s="3"/>
      <c r="I24" s="3"/>
      <c r="J24" s="3"/>
    </row>
    <row r="25" spans="1:14" s="4" customFormat="1" ht="12.75" x14ac:dyDescent="0.2">
      <c r="A25" s="3" t="s">
        <v>350</v>
      </c>
      <c r="B25" s="3"/>
      <c r="C25" s="3"/>
      <c r="D25" s="3"/>
      <c r="E25" s="3"/>
      <c r="F25" s="3"/>
      <c r="G25" s="3"/>
      <c r="H25" s="3"/>
      <c r="I25" s="3"/>
      <c r="J25" s="3"/>
    </row>
    <row r="26" spans="1:14" s="4" customFormat="1" ht="12.75" x14ac:dyDescent="0.2">
      <c r="A26" s="3" t="s">
        <v>351</v>
      </c>
      <c r="B26" s="3"/>
      <c r="C26" s="3"/>
      <c r="D26" s="3"/>
      <c r="E26" s="3"/>
      <c r="F26" s="3"/>
      <c r="G26" s="3"/>
      <c r="H26" s="3"/>
      <c r="I26" s="3"/>
      <c r="J26" s="3"/>
    </row>
    <row r="27" spans="1:14" s="4" customFormat="1" ht="12.75" x14ac:dyDescent="0.2">
      <c r="A27" s="3"/>
      <c r="B27" s="3"/>
      <c r="C27" s="3"/>
      <c r="D27" s="3"/>
      <c r="E27" s="3"/>
      <c r="F27" s="3"/>
      <c r="G27" s="3"/>
      <c r="H27" s="3"/>
      <c r="I27" s="3"/>
      <c r="J27" s="3"/>
    </row>
    <row r="28" spans="1:14" x14ac:dyDescent="0.25">
      <c r="A28" s="462"/>
      <c r="B28" s="462"/>
      <c r="C28" s="462"/>
      <c r="D28" s="462"/>
      <c r="E28" s="462"/>
      <c r="F28" s="462"/>
      <c r="G28" s="462"/>
      <c r="H28" s="462"/>
      <c r="I28" s="462"/>
      <c r="J28" s="462"/>
    </row>
    <row r="29" spans="1:14" x14ac:dyDescent="0.25">
      <c r="A29" s="462"/>
      <c r="B29" s="462"/>
      <c r="C29" s="462"/>
      <c r="D29" s="462"/>
      <c r="E29" s="462"/>
      <c r="F29" s="462"/>
      <c r="G29" s="462"/>
      <c r="H29" s="462"/>
      <c r="I29" s="462"/>
      <c r="J29" s="462"/>
    </row>
    <row r="30" spans="1:14" x14ac:dyDescent="0.25">
      <c r="A30" s="477"/>
      <c r="B30" s="462"/>
      <c r="C30" s="462"/>
      <c r="D30" s="462"/>
      <c r="E30" s="462"/>
      <c r="F30" s="462"/>
      <c r="G30" s="462"/>
      <c r="H30" s="462"/>
      <c r="I30" s="462"/>
      <c r="J30" s="462"/>
    </row>
    <row r="31" spans="1:14" x14ac:dyDescent="0.25">
      <c r="A31" s="462"/>
      <c r="B31" s="462"/>
      <c r="C31" s="462"/>
      <c r="D31" s="462"/>
      <c r="E31" s="462"/>
      <c r="F31" s="462"/>
      <c r="G31" s="462"/>
      <c r="H31" s="462"/>
      <c r="I31" s="462"/>
      <c r="J31" s="462"/>
    </row>
    <row r="32" spans="1:14" x14ac:dyDescent="0.25">
      <c r="A32" s="462"/>
      <c r="B32" s="462"/>
      <c r="C32" s="462"/>
      <c r="D32" s="462"/>
      <c r="E32" s="462"/>
      <c r="F32" s="462"/>
      <c r="G32" s="462"/>
      <c r="H32" s="462"/>
      <c r="I32" s="462"/>
      <c r="J32" s="462"/>
    </row>
    <row r="33" spans="1:10" x14ac:dyDescent="0.25">
      <c r="A33" s="462"/>
      <c r="B33" s="462"/>
      <c r="C33" s="462"/>
      <c r="D33" s="462"/>
      <c r="E33" s="462"/>
      <c r="F33" s="462"/>
      <c r="G33" s="462"/>
      <c r="H33" s="462"/>
      <c r="I33" s="462"/>
      <c r="J33" s="462"/>
    </row>
    <row r="34" spans="1:10" x14ac:dyDescent="0.25">
      <c r="A34" s="462"/>
      <c r="B34" s="462"/>
      <c r="C34" s="462"/>
      <c r="D34" s="462"/>
      <c r="E34" s="462"/>
      <c r="F34" s="462"/>
      <c r="G34" s="462"/>
      <c r="H34" s="462"/>
      <c r="I34" s="462"/>
      <c r="J34" s="462"/>
    </row>
    <row r="35" spans="1:10" x14ac:dyDescent="0.25">
      <c r="A35" s="462"/>
      <c r="B35" s="462"/>
      <c r="C35" s="462"/>
      <c r="D35" s="462"/>
      <c r="E35" s="462"/>
      <c r="F35" s="462"/>
      <c r="G35" s="462"/>
      <c r="H35" s="462"/>
      <c r="I35" s="462"/>
      <c r="J35" s="462"/>
    </row>
    <row r="36" spans="1:10" x14ac:dyDescent="0.25">
      <c r="A36" s="462"/>
      <c r="B36" s="462"/>
      <c r="C36" s="462"/>
      <c r="D36" s="462"/>
      <c r="E36" s="462"/>
      <c r="F36" s="462"/>
      <c r="G36" s="462"/>
      <c r="H36" s="462"/>
      <c r="I36" s="462"/>
      <c r="J36" s="462"/>
    </row>
  </sheetData>
  <sheetProtection algorithmName="SHA-512" hashValue="ywJyid8773wf33DcZ+yp4lddi42gVdVCKxpyAiBrepd2Nw8dcWLyp94emZVx9Gm2lAPiG/u+4RdC9n7XSW9Vdw==" saltValue="1wl5Ysov95sdI4EMbP1jpA=="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M22" sqref="M22"/>
    </sheetView>
  </sheetViews>
  <sheetFormatPr defaultColWidth="9.140625" defaultRowHeight="12.75" x14ac:dyDescent="0.2"/>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x14ac:dyDescent="0.2">
      <c r="G1" s="85" t="s">
        <v>352</v>
      </c>
    </row>
    <row r="2" spans="1:8" x14ac:dyDescent="0.2">
      <c r="G2" s="85"/>
    </row>
    <row r="3" spans="1:8" x14ac:dyDescent="0.2">
      <c r="A3" s="602" t="s">
        <v>353</v>
      </c>
      <c r="B3" s="602"/>
      <c r="C3" s="602"/>
      <c r="D3" s="602"/>
      <c r="E3" s="602"/>
      <c r="F3" s="602"/>
      <c r="G3" s="602"/>
    </row>
    <row r="4" spans="1:8" ht="12.75" customHeight="1" x14ac:dyDescent="0.2">
      <c r="A4" s="603" t="s">
        <v>354</v>
      </c>
      <c r="B4" s="603"/>
      <c r="C4" s="604"/>
      <c r="D4" s="604"/>
      <c r="E4" s="604"/>
      <c r="F4" s="604"/>
      <c r="G4" s="604"/>
    </row>
    <row r="5" spans="1:8" x14ac:dyDescent="0.2">
      <c r="A5" s="605"/>
      <c r="B5" s="605"/>
      <c r="C5" s="605"/>
      <c r="D5" s="605"/>
      <c r="E5" s="605"/>
      <c r="F5" s="605"/>
      <c r="G5" s="605"/>
    </row>
    <row r="6" spans="1:8" x14ac:dyDescent="0.2">
      <c r="A6" s="606" t="s">
        <v>355</v>
      </c>
      <c r="B6" s="606"/>
      <c r="C6" s="606"/>
      <c r="D6" s="606"/>
      <c r="E6" s="606"/>
      <c r="F6" s="606"/>
      <c r="G6" s="606"/>
    </row>
    <row r="7" spans="1:8" x14ac:dyDescent="0.2">
      <c r="A7" s="602" t="s">
        <v>356</v>
      </c>
      <c r="B7" s="602"/>
      <c r="C7" s="602"/>
      <c r="D7" s="602"/>
      <c r="E7" s="602"/>
      <c r="F7" s="602"/>
      <c r="G7" s="602"/>
    </row>
    <row r="8" spans="1:8" ht="14.25" customHeight="1" x14ac:dyDescent="0.2">
      <c r="A8" s="606"/>
      <c r="B8" s="606"/>
      <c r="C8" s="606"/>
      <c r="D8" s="606"/>
      <c r="E8" s="606"/>
      <c r="F8" s="606"/>
      <c r="G8" s="606"/>
    </row>
    <row r="9" spans="1:8" x14ac:dyDescent="0.2">
      <c r="A9" s="607" t="s">
        <v>357</v>
      </c>
      <c r="B9" s="607"/>
      <c r="C9" s="607"/>
      <c r="D9" s="607"/>
      <c r="E9" s="607"/>
      <c r="F9" s="607"/>
      <c r="G9" s="607"/>
    </row>
    <row r="10" spans="1:8" x14ac:dyDescent="0.2">
      <c r="A10" s="607"/>
      <c r="B10" s="607"/>
      <c r="C10" s="607"/>
      <c r="D10" s="607"/>
      <c r="E10" s="607"/>
      <c r="F10" s="607"/>
      <c r="G10" s="607"/>
    </row>
    <row r="11" spans="1:8" x14ac:dyDescent="0.2">
      <c r="A11" s="607"/>
      <c r="B11" s="607"/>
      <c r="C11" s="607"/>
      <c r="D11" s="607"/>
      <c r="E11" s="607"/>
      <c r="F11" s="607"/>
      <c r="G11" s="607"/>
    </row>
    <row r="12" spans="1:8" ht="62.25" customHeight="1" x14ac:dyDescent="0.2">
      <c r="A12" s="578"/>
      <c r="B12" s="579"/>
      <c r="C12" s="579"/>
      <c r="D12" s="579"/>
      <c r="E12" s="579"/>
      <c r="F12" s="579"/>
      <c r="G12" s="580"/>
    </row>
    <row r="14" spans="1:8" s="51" customFormat="1" ht="12.75" customHeight="1" x14ac:dyDescent="0.2">
      <c r="A14" s="608" t="s">
        <v>358</v>
      </c>
      <c r="B14" s="588"/>
      <c r="C14" s="609"/>
      <c r="D14" s="609"/>
      <c r="E14" s="609"/>
      <c r="F14" s="609"/>
      <c r="G14" s="610"/>
      <c r="H14" s="50"/>
    </row>
    <row r="15" spans="1:8" s="51" customFormat="1" x14ac:dyDescent="0.2">
      <c r="A15" s="52" t="s">
        <v>121</v>
      </c>
      <c r="B15" s="611" t="s">
        <v>359</v>
      </c>
      <c r="C15" s="612"/>
      <c r="D15" s="139" t="s">
        <v>360</v>
      </c>
      <c r="E15" s="601"/>
      <c r="F15" s="601"/>
      <c r="G15" s="3"/>
    </row>
    <row r="16" spans="1:8" s="51" customFormat="1" x14ac:dyDescent="0.2">
      <c r="A16" s="136">
        <v>1</v>
      </c>
      <c r="B16" s="613" t="s">
        <v>5</v>
      </c>
      <c r="C16" s="614"/>
      <c r="D16" s="82">
        <f>'Dati par projektu'!C16</f>
        <v>0</v>
      </c>
      <c r="E16" s="601"/>
      <c r="F16" s="601"/>
      <c r="G16" s="3"/>
    </row>
    <row r="17" spans="1:7" s="51" customFormat="1" x14ac:dyDescent="0.2">
      <c r="A17" s="53">
        <v>2</v>
      </c>
      <c r="B17" s="599" t="s">
        <v>361</v>
      </c>
      <c r="C17" s="600"/>
      <c r="D17" s="54">
        <f>'6. DL finanšu_analīze'!F3</f>
        <v>0.04</v>
      </c>
      <c r="E17" s="601"/>
      <c r="F17" s="601"/>
      <c r="G17" s="3"/>
    </row>
    <row r="18" spans="1:7" s="51" customFormat="1" x14ac:dyDescent="0.2">
      <c r="A18" s="615" t="s">
        <v>121</v>
      </c>
      <c r="B18" s="616" t="s">
        <v>359</v>
      </c>
      <c r="C18" s="617"/>
      <c r="D18" s="615" t="s">
        <v>362</v>
      </c>
      <c r="E18" s="615" t="s">
        <v>363</v>
      </c>
      <c r="F18" s="611" t="s">
        <v>364</v>
      </c>
      <c r="G18" s="591"/>
    </row>
    <row r="19" spans="1:7" s="51" customFormat="1" x14ac:dyDescent="0.2">
      <c r="A19" s="615"/>
      <c r="B19" s="618"/>
      <c r="C19" s="619"/>
      <c r="D19" s="615"/>
      <c r="E19" s="615"/>
      <c r="F19" s="620" t="s">
        <v>365</v>
      </c>
      <c r="G19" s="591"/>
    </row>
    <row r="20" spans="1:7" s="51" customFormat="1" x14ac:dyDescent="0.2">
      <c r="A20" s="136">
        <v>3</v>
      </c>
      <c r="B20" s="613" t="s">
        <v>366</v>
      </c>
      <c r="C20" s="614"/>
      <c r="D20" s="55">
        <f>-'6. DL finanšu_analīze'!G24</f>
        <v>0</v>
      </c>
      <c r="E20" s="55">
        <f>-'6. DL finanšu_analīze'!F24</f>
        <v>0</v>
      </c>
      <c r="F20" s="621" t="s">
        <v>367</v>
      </c>
      <c r="G20" s="621"/>
    </row>
    <row r="21" spans="1:7" s="51" customFormat="1" ht="12.75" customHeight="1" x14ac:dyDescent="0.2">
      <c r="A21" s="136">
        <v>4</v>
      </c>
      <c r="B21" s="613" t="s">
        <v>368</v>
      </c>
      <c r="C21" s="614"/>
      <c r="D21" s="55">
        <f>'6. DL finanšu_analīze'!G26</f>
        <v>0</v>
      </c>
      <c r="E21" s="55">
        <f>'6. DL finanšu_analīze'!F26</f>
        <v>0</v>
      </c>
      <c r="F21" s="621" t="s">
        <v>367</v>
      </c>
      <c r="G21" s="621"/>
    </row>
    <row r="22" spans="1:7" s="51" customFormat="1" ht="12.75" customHeight="1" x14ac:dyDescent="0.2">
      <c r="A22" s="136">
        <v>5</v>
      </c>
      <c r="B22" s="613" t="s">
        <v>369</v>
      </c>
      <c r="C22" s="614"/>
      <c r="D22" s="83"/>
      <c r="E22" s="55">
        <f>'6. DL finanšu_analīze'!F22</f>
        <v>0</v>
      </c>
      <c r="F22" s="621" t="s">
        <v>367</v>
      </c>
      <c r="G22" s="621"/>
    </row>
    <row r="23" spans="1:7" s="51" customFormat="1" ht="30.6" customHeight="1" x14ac:dyDescent="0.2">
      <c r="A23" s="136">
        <v>6</v>
      </c>
      <c r="B23" s="575" t="s">
        <v>370</v>
      </c>
      <c r="C23" s="577"/>
      <c r="D23" s="83"/>
      <c r="E23" s="55">
        <f>-'6. DL finanšu_analīze'!F23</f>
        <v>0</v>
      </c>
      <c r="F23" s="621" t="s">
        <v>367</v>
      </c>
      <c r="G23" s="621"/>
    </row>
    <row r="24" spans="1:7" s="51" customFormat="1" x14ac:dyDescent="0.2">
      <c r="A24" s="622"/>
      <c r="B24" s="623"/>
      <c r="C24" s="623"/>
      <c r="D24" s="623"/>
      <c r="E24" s="623"/>
    </row>
    <row r="25" spans="1:7" s="51" customFormat="1" ht="12.75" customHeight="1" x14ac:dyDescent="0.2">
      <c r="A25" s="624"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24"/>
      <c r="C25" s="624"/>
      <c r="D25" s="624"/>
      <c r="E25" s="624"/>
      <c r="F25" s="624"/>
      <c r="G25" s="624"/>
    </row>
    <row r="26" spans="1:7" s="51" customFormat="1" x14ac:dyDescent="0.2">
      <c r="D26" s="57"/>
    </row>
    <row r="27" spans="1:7" s="51" customFormat="1" ht="12.75" customHeight="1" x14ac:dyDescent="0.2">
      <c r="A27" s="586" t="s">
        <v>371</v>
      </c>
      <c r="B27" s="587"/>
      <c r="C27" s="588"/>
      <c r="D27" s="588"/>
      <c r="E27" s="588"/>
      <c r="F27" s="588"/>
      <c r="G27" s="589"/>
    </row>
    <row r="28" spans="1:7" s="51" customFormat="1" x14ac:dyDescent="0.2">
      <c r="A28" s="52"/>
      <c r="B28" s="616" t="s">
        <v>359</v>
      </c>
      <c r="C28" s="617"/>
      <c r="D28" s="615" t="s">
        <v>362</v>
      </c>
      <c r="E28" s="615" t="s">
        <v>363</v>
      </c>
      <c r="F28" s="611" t="s">
        <v>364</v>
      </c>
      <c r="G28" s="591"/>
    </row>
    <row r="29" spans="1:7" s="51" customFormat="1" x14ac:dyDescent="0.2">
      <c r="A29" s="58"/>
      <c r="B29" s="618"/>
      <c r="C29" s="619"/>
      <c r="D29" s="615"/>
      <c r="E29" s="615"/>
      <c r="F29" s="620" t="s">
        <v>365</v>
      </c>
      <c r="G29" s="591"/>
    </row>
    <row r="30" spans="1:7" s="51" customFormat="1" ht="24" customHeight="1" x14ac:dyDescent="0.2">
      <c r="A30" s="59">
        <v>7</v>
      </c>
      <c r="B30" s="625" t="s">
        <v>372</v>
      </c>
      <c r="C30" s="626"/>
      <c r="D30" s="83"/>
      <c r="E30" s="55" t="str">
        <f>IF(('3. DL invest.n.pl.AR pr.'!AJ9+'3. DL invest.n.pl.AR pr.'!AJ16)&gt;0,'11. DL 4.pielikums'!E21+'11. DL 4.pielikums'!E22-'11. DL 4.pielikums'!E23,"-")</f>
        <v>-</v>
      </c>
      <c r="F30" s="621" t="s">
        <v>367</v>
      </c>
      <c r="G30" s="621"/>
    </row>
    <row r="31" spans="1:7" s="51" customFormat="1" ht="24" customHeight="1" x14ac:dyDescent="0.2">
      <c r="A31" s="136">
        <v>8</v>
      </c>
      <c r="B31" s="625" t="s">
        <v>373</v>
      </c>
      <c r="C31" s="626"/>
      <c r="D31" s="83"/>
      <c r="E31" s="55" t="str">
        <f>IF(E30="-","-",E20-E30)</f>
        <v>-</v>
      </c>
      <c r="F31" s="621" t="s">
        <v>367</v>
      </c>
      <c r="G31" s="621"/>
    </row>
    <row r="32" spans="1:7" s="51" customFormat="1" ht="26.25" customHeight="1" x14ac:dyDescent="0.2">
      <c r="A32" s="136">
        <v>9</v>
      </c>
      <c r="B32" s="625" t="s">
        <v>374</v>
      </c>
      <c r="C32" s="626"/>
      <c r="D32" s="83"/>
      <c r="E32" s="60" t="str">
        <f>IF(E30="-","-",IF(E31/E20&gt;100%,100%,E31/E20))</f>
        <v>-</v>
      </c>
      <c r="F32" s="621" t="s">
        <v>367</v>
      </c>
      <c r="G32" s="621"/>
    </row>
    <row r="33" spans="1:7" s="51" customFormat="1" ht="36" customHeight="1" x14ac:dyDescent="0.2">
      <c r="A33" s="136">
        <v>10</v>
      </c>
      <c r="B33" s="625" t="s">
        <v>375</v>
      </c>
      <c r="C33" s="626"/>
      <c r="D33" s="83"/>
      <c r="E33" s="521" t="str">
        <f>IF(E30="-","-",G35*E32)</f>
        <v>-</v>
      </c>
      <c r="F33" s="621" t="s">
        <v>367</v>
      </c>
      <c r="G33" s="621"/>
    </row>
    <row r="34" spans="1:7" hidden="1" x14ac:dyDescent="0.2"/>
    <row r="35" spans="1:7" hidden="1" x14ac:dyDescent="0.2">
      <c r="A35" s="102" t="s">
        <v>376</v>
      </c>
      <c r="D35" s="61" t="s">
        <v>123</v>
      </c>
      <c r="G35" s="103">
        <f>'1.1.B. Iesniedzējs'!C24</f>
        <v>0.85</v>
      </c>
    </row>
    <row r="36" spans="1:7" ht="24.75" hidden="1" customHeight="1" x14ac:dyDescent="0.2">
      <c r="A36" s="136">
        <v>3</v>
      </c>
      <c r="B36" s="613" t="s">
        <v>377</v>
      </c>
      <c r="C36" s="614"/>
      <c r="D36" s="55">
        <f>'6. DL finanšu_analīze'!G36</f>
        <v>0</v>
      </c>
      <c r="E36" s="55">
        <f>'6. DL finanšu_analīze'!F36</f>
        <v>0</v>
      </c>
      <c r="F36" s="621" t="s">
        <v>367</v>
      </c>
      <c r="G36" s="621"/>
    </row>
    <row r="37" spans="1:7" ht="12.75" hidden="1" customHeight="1" x14ac:dyDescent="0.2">
      <c r="A37" s="136">
        <v>4</v>
      </c>
      <c r="B37" s="613" t="s">
        <v>368</v>
      </c>
      <c r="C37" s="614"/>
      <c r="D37" s="55">
        <f>IF(('3. DL invest.n.pl.AR pr.'!AJ9+'3. DL invest.n.pl.AR pr.'!AJ16)&gt;0,'6. DL finanšu_analīze'!G26,0)</f>
        <v>0</v>
      </c>
      <c r="E37" s="55">
        <f>IF(('3. DL invest.n.pl.AR pr.'!AJ9+'3. DL invest.n.pl.AR pr.'!AJ16)&gt;0,'6. DL finanšu_analīze'!F26,0)</f>
        <v>0</v>
      </c>
      <c r="F37" s="621" t="s">
        <v>367</v>
      </c>
      <c r="G37" s="621"/>
    </row>
    <row r="38" spans="1:7" ht="12.75" hidden="1" customHeight="1" x14ac:dyDescent="0.2">
      <c r="A38" s="136">
        <v>5</v>
      </c>
      <c r="B38" s="613" t="s">
        <v>369</v>
      </c>
      <c r="C38" s="614"/>
      <c r="D38" s="83"/>
      <c r="E38" s="55">
        <f>'6. DL finanšu_analīze'!F22</f>
        <v>0</v>
      </c>
      <c r="F38" s="621" t="s">
        <v>367</v>
      </c>
      <c r="G38" s="621"/>
    </row>
    <row r="39" spans="1:7" ht="12.75" hidden="1" customHeight="1" x14ac:dyDescent="0.2">
      <c r="A39" s="136">
        <v>6</v>
      </c>
      <c r="B39" s="575" t="s">
        <v>370</v>
      </c>
      <c r="C39" s="577"/>
      <c r="D39" s="83"/>
      <c r="E39" s="55">
        <f>-'6. DL finanšu_analīze'!F23</f>
        <v>0</v>
      </c>
      <c r="F39" s="621" t="s">
        <v>367</v>
      </c>
      <c r="G39" s="621"/>
    </row>
    <row r="40" spans="1:7" ht="12.75" hidden="1" customHeight="1" x14ac:dyDescent="0.2">
      <c r="A40" s="136">
        <v>7</v>
      </c>
      <c r="B40" s="625" t="s">
        <v>372</v>
      </c>
      <c r="C40" s="626"/>
      <c r="D40" s="83"/>
      <c r="E40" s="519">
        <f>IF(('3. DL invest.n.pl.AR pr.'!AJ9+'3. DL invest.n.pl.AR pr.'!AJ16)&gt;0,'11. DL 4.pielikums'!E37+'11. DL 4.pielikums'!E38-'11. DL 4.pielikums'!E39,0)</f>
        <v>0</v>
      </c>
      <c r="F40" s="621" t="s">
        <v>367</v>
      </c>
      <c r="G40" s="621"/>
    </row>
    <row r="41" spans="1:7" ht="12.75" hidden="1" customHeight="1" x14ac:dyDescent="0.2">
      <c r="A41" s="136">
        <v>8</v>
      </c>
      <c r="B41" s="625" t="s">
        <v>373</v>
      </c>
      <c r="C41" s="626"/>
      <c r="D41" s="83"/>
      <c r="E41" s="55">
        <f>E36-E40</f>
        <v>0</v>
      </c>
      <c r="F41" s="621" t="s">
        <v>367</v>
      </c>
      <c r="G41" s="621"/>
    </row>
    <row r="42" spans="1:7" ht="12.75" hidden="1" customHeight="1" x14ac:dyDescent="0.2">
      <c r="A42" s="136">
        <v>9</v>
      </c>
      <c r="B42" s="625" t="s">
        <v>374</v>
      </c>
      <c r="C42" s="626"/>
      <c r="D42" s="83"/>
      <c r="E42" s="60">
        <f>IF(E36=0,0,IF(E41/E36&gt;100%,100%,E41/E36))</f>
        <v>0</v>
      </c>
      <c r="F42" s="621" t="s">
        <v>367</v>
      </c>
      <c r="G42" s="621"/>
    </row>
    <row r="43" spans="1:7" ht="30.75" hidden="1" customHeight="1" x14ac:dyDescent="0.2">
      <c r="A43" s="136">
        <v>10</v>
      </c>
      <c r="B43" s="625" t="s">
        <v>375</v>
      </c>
      <c r="C43" s="626"/>
      <c r="D43" s="83"/>
      <c r="E43" s="520">
        <f>G35*E42</f>
        <v>0</v>
      </c>
      <c r="F43" s="621" t="s">
        <v>367</v>
      </c>
      <c r="G43" s="621"/>
    </row>
    <row r="44" spans="1:7" hidden="1" x14ac:dyDescent="0.2">
      <c r="A44" s="622" t="s">
        <v>378</v>
      </c>
      <c r="B44" s="623"/>
      <c r="C44" s="623"/>
      <c r="D44" s="623"/>
      <c r="E44" s="623"/>
    </row>
    <row r="45" spans="1:7" hidden="1" x14ac:dyDescent="0.2">
      <c r="A45" s="622" t="s">
        <v>379</v>
      </c>
      <c r="B45" s="623"/>
      <c r="C45" s="623"/>
      <c r="D45" s="623"/>
      <c r="E45" s="623"/>
    </row>
    <row r="46" spans="1:7" x14ac:dyDescent="0.2">
      <c r="A46" s="513"/>
      <c r="B46" s="514"/>
      <c r="C46" s="514"/>
      <c r="D46" s="514"/>
      <c r="E46" s="514"/>
    </row>
    <row r="47" spans="1:7" x14ac:dyDescent="0.2">
      <c r="A47" s="586" t="s">
        <v>380</v>
      </c>
      <c r="B47" s="587"/>
      <c r="C47" s="588"/>
      <c r="D47" s="588"/>
      <c r="E47" s="588"/>
      <c r="F47" s="588"/>
      <c r="G47" s="589"/>
    </row>
    <row r="48" spans="1:7" ht="25.5" x14ac:dyDescent="0.2">
      <c r="A48" s="628"/>
      <c r="B48" s="629"/>
      <c r="C48" s="628" t="s">
        <v>381</v>
      </c>
      <c r="D48" s="629"/>
      <c r="E48" s="628" t="s">
        <v>382</v>
      </c>
      <c r="F48" s="629"/>
      <c r="G48" s="62" t="s">
        <v>364</v>
      </c>
    </row>
    <row r="49" spans="1:7" ht="25.5" x14ac:dyDescent="0.2">
      <c r="A49" s="630"/>
      <c r="B49" s="631"/>
      <c r="C49" s="630" t="s">
        <v>383</v>
      </c>
      <c r="D49" s="631"/>
      <c r="E49" s="630" t="s">
        <v>384</v>
      </c>
      <c r="F49" s="631"/>
      <c r="G49" s="63" t="s">
        <v>365</v>
      </c>
    </row>
    <row r="50" spans="1:7" ht="42.75" customHeight="1" x14ac:dyDescent="0.2">
      <c r="A50" s="632" t="s">
        <v>385</v>
      </c>
      <c r="B50" s="633"/>
      <c r="C50" s="64" t="e">
        <f>'6. DL finanšu_analīze'!I31</f>
        <v>#NUM!</v>
      </c>
      <c r="D50" s="65" t="s">
        <v>386</v>
      </c>
      <c r="E50" s="64" t="e">
        <f>'6. DL finanšu_analīze'!I17</f>
        <v>#NUM!</v>
      </c>
      <c r="F50" s="65" t="s">
        <v>387</v>
      </c>
      <c r="G50" s="66" t="s">
        <v>367</v>
      </c>
    </row>
    <row r="51" spans="1:7" ht="57" customHeight="1" x14ac:dyDescent="0.2">
      <c r="A51" s="632" t="s">
        <v>388</v>
      </c>
      <c r="B51" s="633"/>
      <c r="C51" s="67">
        <f>'6. DL finanšu_analīze'!I30</f>
        <v>0</v>
      </c>
      <c r="D51" s="68" t="s">
        <v>389</v>
      </c>
      <c r="E51" s="67">
        <f>'6. DL finanšu_analīze'!I16</f>
        <v>0</v>
      </c>
      <c r="F51" s="68" t="s">
        <v>390</v>
      </c>
      <c r="G51" s="66" t="s">
        <v>367</v>
      </c>
    </row>
    <row r="52" spans="1:7" ht="40.5" customHeight="1" x14ac:dyDescent="0.2">
      <c r="A52" s="645" t="s">
        <v>391</v>
      </c>
      <c r="B52" s="645"/>
      <c r="C52" s="645"/>
      <c r="D52" s="645"/>
      <c r="E52" s="645"/>
      <c r="F52" s="645"/>
      <c r="G52" s="645"/>
    </row>
    <row r="53" spans="1:7" x14ac:dyDescent="0.2">
      <c r="A53" s="593" t="s">
        <v>392</v>
      </c>
      <c r="B53" s="594"/>
      <c r="C53" s="594"/>
      <c r="D53" s="594"/>
      <c r="E53" s="594"/>
      <c r="F53" s="594"/>
      <c r="G53" s="595"/>
    </row>
    <row r="54" spans="1:7" ht="33" customHeight="1" x14ac:dyDescent="0.2">
      <c r="A54" s="635" t="s">
        <v>393</v>
      </c>
      <c r="B54" s="636"/>
      <c r="C54" s="637"/>
      <c r="D54" s="637"/>
      <c r="E54" s="637"/>
      <c r="F54" s="637"/>
      <c r="G54" s="638"/>
    </row>
    <row r="55" spans="1:7" x14ac:dyDescent="0.2">
      <c r="A55" s="639" t="s">
        <v>394</v>
      </c>
      <c r="B55" s="640"/>
      <c r="C55" s="640"/>
      <c r="D55" s="640"/>
      <c r="E55" s="640"/>
      <c r="F55" s="640"/>
      <c r="G55" s="641"/>
    </row>
    <row r="56" spans="1:7" ht="33.75" customHeight="1" x14ac:dyDescent="0.2">
      <c r="A56" s="642"/>
      <c r="B56" s="643"/>
      <c r="C56" s="643"/>
      <c r="D56" s="643"/>
      <c r="E56" s="643"/>
      <c r="F56" s="643"/>
      <c r="G56" s="644"/>
    </row>
    <row r="57" spans="1:7" ht="71.25" customHeight="1" x14ac:dyDescent="0.2">
      <c r="A57" s="578"/>
      <c r="B57" s="579"/>
      <c r="C57" s="579"/>
      <c r="D57" s="579"/>
      <c r="E57" s="579"/>
      <c r="F57" s="579"/>
      <c r="G57" s="580"/>
    </row>
    <row r="59" spans="1:7" x14ac:dyDescent="0.2">
      <c r="A59" s="607" t="s">
        <v>395</v>
      </c>
      <c r="B59" s="607"/>
      <c r="C59" s="607"/>
      <c r="D59" s="607"/>
      <c r="E59" s="607"/>
      <c r="F59" s="607"/>
      <c r="G59" s="607"/>
    </row>
    <row r="60" spans="1:7" x14ac:dyDescent="0.2">
      <c r="A60" s="634" t="s">
        <v>396</v>
      </c>
      <c r="B60" s="634"/>
      <c r="C60" s="634" t="s">
        <v>397</v>
      </c>
      <c r="D60" s="62" t="s">
        <v>398</v>
      </c>
      <c r="E60" s="634" t="s">
        <v>399</v>
      </c>
      <c r="F60" s="69"/>
      <c r="G60" s="69"/>
    </row>
    <row r="61" spans="1:7" x14ac:dyDescent="0.2">
      <c r="A61" s="634"/>
      <c r="B61" s="634"/>
      <c r="C61" s="634"/>
      <c r="D61" s="70" t="s">
        <v>400</v>
      </c>
      <c r="E61" s="634"/>
      <c r="F61" s="69"/>
      <c r="G61" s="69"/>
    </row>
    <row r="62" spans="1:7" ht="40.5" customHeight="1" x14ac:dyDescent="0.2">
      <c r="A62" s="627" t="str">
        <f>'5.DL soc.econom. analīze'!B9</f>
        <v>Ieguvums ...</v>
      </c>
      <c r="B62" s="627"/>
      <c r="C62" s="137" t="s">
        <v>401</v>
      </c>
      <c r="D62" s="71">
        <f>'5.DL soc.econom. analīze'!D9</f>
        <v>0</v>
      </c>
      <c r="E62" s="80" t="e">
        <f t="shared" ref="E62:E75" si="0">D62/$D$76</f>
        <v>#DIV/0!</v>
      </c>
      <c r="F62" s="69"/>
      <c r="G62" s="69"/>
    </row>
    <row r="63" spans="1:7" ht="29.25" customHeight="1" x14ac:dyDescent="0.2">
      <c r="A63" s="627" t="str">
        <f>'5.DL soc.econom. analīze'!B10</f>
        <v>Ieguvums ...</v>
      </c>
      <c r="B63" s="627"/>
      <c r="C63" s="137" t="s">
        <v>401</v>
      </c>
      <c r="D63" s="71">
        <f>'5.DL soc.econom. analīze'!D10</f>
        <v>0</v>
      </c>
      <c r="E63" s="80" t="e">
        <f t="shared" si="0"/>
        <v>#DIV/0!</v>
      </c>
      <c r="F63" s="69"/>
      <c r="G63" s="69"/>
    </row>
    <row r="64" spans="1:7" ht="29.25" customHeight="1" x14ac:dyDescent="0.2">
      <c r="A64" s="627" t="str">
        <f>'5.DL soc.econom. analīze'!B11</f>
        <v>Ieguvums ...</v>
      </c>
      <c r="B64" s="627"/>
      <c r="C64" s="137" t="s">
        <v>401</v>
      </c>
      <c r="D64" s="71">
        <f>'5.DL soc.econom. analīze'!D11</f>
        <v>0</v>
      </c>
      <c r="E64" s="80" t="e">
        <f t="shared" si="0"/>
        <v>#DIV/0!</v>
      </c>
      <c r="F64" s="69"/>
      <c r="G64" s="69"/>
    </row>
    <row r="65" spans="1:7" ht="29.25" customHeight="1" x14ac:dyDescent="0.2">
      <c r="A65" s="627" t="str">
        <f>'5.DL soc.econom. analīze'!B12</f>
        <v>Ieguvums ...</v>
      </c>
      <c r="B65" s="627"/>
      <c r="C65" s="137" t="s">
        <v>401</v>
      </c>
      <c r="D65" s="71">
        <f>'5.DL soc.econom. analīze'!D12</f>
        <v>0</v>
      </c>
      <c r="E65" s="80" t="e">
        <f t="shared" si="0"/>
        <v>#DIV/0!</v>
      </c>
      <c r="F65" s="69"/>
      <c r="G65" s="69"/>
    </row>
    <row r="66" spans="1:7" ht="29.25" customHeight="1" x14ac:dyDescent="0.2">
      <c r="A66" s="627" t="str">
        <f>'5.DL soc.econom. analīze'!B13</f>
        <v>Ieguvums ...</v>
      </c>
      <c r="B66" s="627"/>
      <c r="C66" s="137" t="s">
        <v>401</v>
      </c>
      <c r="D66" s="71">
        <f>'5.DL soc.econom. analīze'!D13</f>
        <v>0</v>
      </c>
      <c r="E66" s="80" t="e">
        <f t="shared" si="0"/>
        <v>#DIV/0!</v>
      </c>
      <c r="F66" s="69"/>
      <c r="G66" s="69"/>
    </row>
    <row r="67" spans="1:7" ht="29.25" customHeight="1" x14ac:dyDescent="0.2">
      <c r="A67" s="627" t="str">
        <f>'5.DL soc.econom. analīze'!B14</f>
        <v>Ieguvums ...</v>
      </c>
      <c r="B67" s="627"/>
      <c r="C67" s="137" t="s">
        <v>401</v>
      </c>
      <c r="D67" s="71">
        <f>'5.DL soc.econom. analīze'!D14</f>
        <v>0</v>
      </c>
      <c r="E67" s="80" t="e">
        <f t="shared" si="0"/>
        <v>#DIV/0!</v>
      </c>
      <c r="F67" s="69"/>
      <c r="G67" s="69"/>
    </row>
    <row r="68" spans="1:7" ht="29.25" customHeight="1" x14ac:dyDescent="0.2">
      <c r="A68" s="627" t="str">
        <f>'5.DL soc.econom. analīze'!B15</f>
        <v>Ieguvums ...</v>
      </c>
      <c r="B68" s="627"/>
      <c r="C68" s="137" t="s">
        <v>401</v>
      </c>
      <c r="D68" s="71">
        <f>'5.DL soc.econom. analīze'!D15</f>
        <v>0</v>
      </c>
      <c r="E68" s="80" t="e">
        <f t="shared" si="0"/>
        <v>#DIV/0!</v>
      </c>
      <c r="F68" s="69"/>
      <c r="G68" s="69"/>
    </row>
    <row r="69" spans="1:7" ht="29.25" customHeight="1" x14ac:dyDescent="0.2">
      <c r="A69" s="627" t="str">
        <f>'5.DL soc.econom. analīze'!B16</f>
        <v>Ieguvums ...</v>
      </c>
      <c r="B69" s="627"/>
      <c r="C69" s="137" t="s">
        <v>401</v>
      </c>
      <c r="D69" s="71">
        <f>'5.DL soc.econom. analīze'!D16</f>
        <v>0</v>
      </c>
      <c r="E69" s="80" t="e">
        <f t="shared" si="0"/>
        <v>#DIV/0!</v>
      </c>
      <c r="F69" s="69"/>
      <c r="G69" s="69"/>
    </row>
    <row r="70" spans="1:7" ht="29.25" customHeight="1" x14ac:dyDescent="0.2">
      <c r="A70" s="627" t="str">
        <f>'5.DL soc.econom. analīze'!B17</f>
        <v>Ieguvums ...</v>
      </c>
      <c r="B70" s="627"/>
      <c r="C70" s="137" t="s">
        <v>401</v>
      </c>
      <c r="D70" s="71">
        <f>'5.DL soc.econom. analīze'!D17</f>
        <v>0</v>
      </c>
      <c r="E70" s="80" t="e">
        <f t="shared" si="0"/>
        <v>#DIV/0!</v>
      </c>
      <c r="F70" s="69"/>
      <c r="G70" s="69"/>
    </row>
    <row r="71" spans="1:7" ht="29.25" customHeight="1" x14ac:dyDescent="0.2">
      <c r="A71" s="627" t="str">
        <f>'5.DL soc.econom. analīze'!B19</f>
        <v>Ieguvums ...</v>
      </c>
      <c r="B71" s="627"/>
      <c r="C71" s="137" t="s">
        <v>401</v>
      </c>
      <c r="D71" s="71">
        <f>'5.DL soc.econom. analīze'!D19</f>
        <v>0</v>
      </c>
      <c r="E71" s="80" t="e">
        <f t="shared" si="0"/>
        <v>#DIV/0!</v>
      </c>
      <c r="F71" s="69"/>
      <c r="G71" s="69"/>
    </row>
    <row r="72" spans="1:7" ht="29.25" customHeight="1" x14ac:dyDescent="0.2">
      <c r="A72" s="627" t="str">
        <f>'5.DL soc.econom. analīze'!B20</f>
        <v>Ieguvums ...</v>
      </c>
      <c r="B72" s="627"/>
      <c r="C72" s="137" t="s">
        <v>401</v>
      </c>
      <c r="D72" s="71">
        <f>'5.DL soc.econom. analīze'!D20</f>
        <v>0</v>
      </c>
      <c r="E72" s="80" t="e">
        <f t="shared" si="0"/>
        <v>#DIV/0!</v>
      </c>
      <c r="F72" s="69"/>
      <c r="G72" s="69"/>
    </row>
    <row r="73" spans="1:7" ht="32.25" customHeight="1" x14ac:dyDescent="0.2">
      <c r="A73" s="627" t="str">
        <f>'5.DL soc.econom. analīze'!B21</f>
        <v>Ieguvums ...</v>
      </c>
      <c r="B73" s="627"/>
      <c r="C73" s="137" t="s">
        <v>401</v>
      </c>
      <c r="D73" s="71">
        <f>'5.DL soc.econom. analīze'!D21</f>
        <v>0</v>
      </c>
      <c r="E73" s="80" t="e">
        <f t="shared" si="0"/>
        <v>#DIV/0!</v>
      </c>
      <c r="F73" s="69"/>
      <c r="G73" s="69"/>
    </row>
    <row r="74" spans="1:7" ht="31.5" customHeight="1" x14ac:dyDescent="0.2">
      <c r="A74" s="627" t="str">
        <f>'5.DL soc.econom. analīze'!B22</f>
        <v>Ieguvums ...</v>
      </c>
      <c r="B74" s="627"/>
      <c r="C74" s="137" t="s">
        <v>401</v>
      </c>
      <c r="D74" s="71">
        <f>'5.DL soc.econom. analīze'!D22</f>
        <v>0</v>
      </c>
      <c r="E74" s="80" t="e">
        <f t="shared" si="0"/>
        <v>#DIV/0!</v>
      </c>
      <c r="F74" s="69"/>
      <c r="G74" s="69"/>
    </row>
    <row r="75" spans="1:7" ht="38.25" customHeight="1" x14ac:dyDescent="0.2">
      <c r="A75" s="627" t="str">
        <f>'5.DL soc.econom. analīze'!B23</f>
        <v>Ieguvums ...</v>
      </c>
      <c r="B75" s="627"/>
      <c r="C75" s="137" t="s">
        <v>401</v>
      </c>
      <c r="D75" s="71">
        <f>'5.DL soc.econom. analīze'!D23</f>
        <v>0</v>
      </c>
      <c r="E75" s="80" t="e">
        <f t="shared" si="0"/>
        <v>#DIV/0!</v>
      </c>
      <c r="F75" s="69"/>
      <c r="G75" s="69"/>
    </row>
    <row r="76" spans="1:7" x14ac:dyDescent="0.2">
      <c r="A76" s="647" t="s">
        <v>184</v>
      </c>
      <c r="B76" s="647"/>
      <c r="C76" s="56"/>
      <c r="D76" s="72">
        <f>SUM(D62:D75)</f>
        <v>0</v>
      </c>
      <c r="E76" s="81" t="e">
        <f>SUM(E62:E75)</f>
        <v>#DIV/0!</v>
      </c>
      <c r="F76" s="69"/>
      <c r="G76" s="69"/>
    </row>
    <row r="77" spans="1:7" x14ac:dyDescent="0.2">
      <c r="A77" s="647" t="s">
        <v>346</v>
      </c>
      <c r="B77" s="647"/>
      <c r="C77" s="647" t="s">
        <v>397</v>
      </c>
      <c r="D77" s="73" t="s">
        <v>398</v>
      </c>
      <c r="E77" s="647" t="s">
        <v>402</v>
      </c>
      <c r="F77" s="69"/>
      <c r="G77" s="69"/>
    </row>
    <row r="78" spans="1:7" x14ac:dyDescent="0.2">
      <c r="A78" s="647"/>
      <c r="B78" s="647"/>
      <c r="C78" s="647"/>
      <c r="D78" s="74" t="s">
        <v>400</v>
      </c>
      <c r="E78" s="647"/>
      <c r="F78" s="69"/>
      <c r="G78" s="69"/>
    </row>
    <row r="79" spans="1:7" x14ac:dyDescent="0.2">
      <c r="A79" s="627" t="str">
        <f>'5.DL soc.econom. analīze'!B25</f>
        <v>Zaudējumi...</v>
      </c>
      <c r="B79" s="627"/>
      <c r="C79" s="137" t="s">
        <v>401</v>
      </c>
      <c r="D79" s="71">
        <f>-'5.DL soc.econom. analīze'!D25</f>
        <v>0</v>
      </c>
      <c r="E79" s="80" t="e">
        <f>D79/D$90</f>
        <v>#DIV/0!</v>
      </c>
      <c r="F79" s="69"/>
      <c r="G79" s="69"/>
    </row>
    <row r="80" spans="1:7" ht="12.75" customHeight="1" x14ac:dyDescent="0.2">
      <c r="A80" s="627" t="str">
        <f>'5.DL soc.econom. analīze'!B26</f>
        <v>Zaudējumi...</v>
      </c>
      <c r="B80" s="627"/>
      <c r="C80" s="137" t="s">
        <v>401</v>
      </c>
      <c r="D80" s="71">
        <f>-'5.DL soc.econom. analīze'!D26</f>
        <v>0</v>
      </c>
      <c r="E80" s="80" t="e">
        <f t="shared" ref="E80:E89" si="1">D80/D$90</f>
        <v>#DIV/0!</v>
      </c>
      <c r="F80" s="69"/>
      <c r="G80" s="69"/>
    </row>
    <row r="81" spans="1:7" ht="12.75" customHeight="1" x14ac:dyDescent="0.2">
      <c r="A81" s="627" t="str">
        <f>'5.DL soc.econom. analīze'!B27</f>
        <v>Zaudējumi...</v>
      </c>
      <c r="B81" s="627"/>
      <c r="C81" s="137" t="s">
        <v>401</v>
      </c>
      <c r="D81" s="71">
        <f>-'5.DL soc.econom. analīze'!D27</f>
        <v>0</v>
      </c>
      <c r="E81" s="80" t="e">
        <f t="shared" si="1"/>
        <v>#DIV/0!</v>
      </c>
      <c r="F81" s="69"/>
      <c r="G81" s="69"/>
    </row>
    <row r="82" spans="1:7" ht="12.75" customHeight="1" x14ac:dyDescent="0.2">
      <c r="A82" s="627" t="str">
        <f>'5.DL soc.econom. analīze'!B28</f>
        <v>Zaudējumi...</v>
      </c>
      <c r="B82" s="627"/>
      <c r="C82" s="137" t="s">
        <v>401</v>
      </c>
      <c r="D82" s="71">
        <f>-'5.DL soc.econom. analīze'!D28</f>
        <v>0</v>
      </c>
      <c r="E82" s="80" t="e">
        <f t="shared" si="1"/>
        <v>#DIV/0!</v>
      </c>
      <c r="F82" s="69"/>
      <c r="G82" s="69"/>
    </row>
    <row r="83" spans="1:7" ht="12.75" customHeight="1" x14ac:dyDescent="0.2">
      <c r="A83" s="627" t="str">
        <f>'5.DL soc.econom. analīze'!B29</f>
        <v>Zaudējumi...</v>
      </c>
      <c r="B83" s="627"/>
      <c r="C83" s="137" t="s">
        <v>401</v>
      </c>
      <c r="D83" s="71">
        <f>-'5.DL soc.econom. analīze'!D29</f>
        <v>0</v>
      </c>
      <c r="E83" s="80" t="e">
        <f t="shared" si="1"/>
        <v>#DIV/0!</v>
      </c>
      <c r="F83" s="69"/>
      <c r="G83" s="69"/>
    </row>
    <row r="84" spans="1:7" ht="12.75" customHeight="1" x14ac:dyDescent="0.2">
      <c r="A84" s="627" t="str">
        <f>'5.DL soc.econom. analīze'!B30</f>
        <v>Zaudējumi...</v>
      </c>
      <c r="B84" s="627"/>
      <c r="C84" s="137" t="s">
        <v>401</v>
      </c>
      <c r="D84" s="71">
        <f>-'5.DL soc.econom. analīze'!D30</f>
        <v>0</v>
      </c>
      <c r="E84" s="80" t="e">
        <f t="shared" si="1"/>
        <v>#DIV/0!</v>
      </c>
      <c r="F84" s="69"/>
      <c r="G84" s="69"/>
    </row>
    <row r="85" spans="1:7" ht="12.75" customHeight="1" x14ac:dyDescent="0.2">
      <c r="A85" s="627" t="str">
        <f>'5.DL soc.econom. analīze'!B31</f>
        <v>Zaudējumi...</v>
      </c>
      <c r="B85" s="627"/>
      <c r="C85" s="137" t="s">
        <v>401</v>
      </c>
      <c r="D85" s="71">
        <f>-'5.DL soc.econom. analīze'!D31</f>
        <v>0</v>
      </c>
      <c r="E85" s="80" t="e">
        <f t="shared" si="1"/>
        <v>#DIV/0!</v>
      </c>
      <c r="F85" s="69"/>
      <c r="G85" s="69"/>
    </row>
    <row r="86" spans="1:7" x14ac:dyDescent="0.2">
      <c r="A86" s="627" t="str">
        <f>'5.DL soc.econom. analīze'!B32</f>
        <v>Zaudējumi...</v>
      </c>
      <c r="B86" s="627"/>
      <c r="C86" s="137" t="s">
        <v>401</v>
      </c>
      <c r="D86" s="71">
        <f>-'5.DL soc.econom. analīze'!D32</f>
        <v>0</v>
      </c>
      <c r="E86" s="80" t="e">
        <f t="shared" si="1"/>
        <v>#DIV/0!</v>
      </c>
      <c r="F86" s="69"/>
      <c r="G86" s="69"/>
    </row>
    <row r="87" spans="1:7" x14ac:dyDescent="0.2">
      <c r="A87" s="627" t="str">
        <f>'5.DL soc.econom. analīze'!B33</f>
        <v>Zaudējumi...</v>
      </c>
      <c r="B87" s="627"/>
      <c r="C87" s="137" t="s">
        <v>401</v>
      </c>
      <c r="D87" s="71">
        <f>-'5.DL soc.econom. analīze'!D33</f>
        <v>0</v>
      </c>
      <c r="E87" s="80" t="e">
        <f t="shared" si="1"/>
        <v>#DIV/0!</v>
      </c>
      <c r="F87" s="69"/>
      <c r="G87" s="508"/>
    </row>
    <row r="88" spans="1:7" ht="12.75" customHeight="1" x14ac:dyDescent="0.2">
      <c r="A88" s="627" t="s">
        <v>403</v>
      </c>
      <c r="B88" s="627"/>
      <c r="C88" s="137" t="s">
        <v>401</v>
      </c>
      <c r="D88" s="71">
        <f>-'5.DL soc.econom. analīze'!D35-'5.DL soc.econom. analīze'!D40-'5.DL soc.econom. analīze'!D41-'5.DL soc.econom. analīze'!D37</f>
        <v>0</v>
      </c>
      <c r="E88" s="80" t="e">
        <f t="shared" si="1"/>
        <v>#DIV/0!</v>
      </c>
      <c r="F88" s="69"/>
      <c r="G88" s="69"/>
    </row>
    <row r="89" spans="1:7" x14ac:dyDescent="0.2">
      <c r="A89" s="627" t="str">
        <f>'5.DL soc.econom. analīze'!B36</f>
        <v>Darbības izmaksas (+/-)</v>
      </c>
      <c r="B89" s="627"/>
      <c r="C89" s="137" t="s">
        <v>401</v>
      </c>
      <c r="D89" s="71">
        <f>-'5.DL soc.econom. analīze'!D36-'5.DL soc.econom. analīze'!D39</f>
        <v>0</v>
      </c>
      <c r="E89" s="80" t="e">
        <f t="shared" si="1"/>
        <v>#DIV/0!</v>
      </c>
      <c r="F89" s="69"/>
      <c r="G89" s="69"/>
    </row>
    <row r="90" spans="1:7" x14ac:dyDescent="0.2">
      <c r="A90" s="647" t="s">
        <v>184</v>
      </c>
      <c r="B90" s="647"/>
      <c r="C90" s="56"/>
      <c r="D90" s="75">
        <f>SUM(D79:D89)</f>
        <v>0</v>
      </c>
      <c r="E90" s="81">
        <v>1</v>
      </c>
      <c r="F90" s="69"/>
      <c r="G90" s="69"/>
    </row>
    <row r="91" spans="1:7" x14ac:dyDescent="0.2">
      <c r="A91" s="76"/>
      <c r="B91" s="69"/>
      <c r="C91" s="69"/>
      <c r="D91" s="69"/>
      <c r="E91" s="69"/>
      <c r="F91" s="69"/>
      <c r="G91" s="69"/>
    </row>
    <row r="92" spans="1:7" x14ac:dyDescent="0.2">
      <c r="A92" s="607" t="s">
        <v>404</v>
      </c>
      <c r="B92" s="607"/>
      <c r="C92" s="607"/>
      <c r="D92" s="607"/>
      <c r="E92" s="607"/>
      <c r="F92" s="607"/>
      <c r="G92" s="607"/>
    </row>
    <row r="93" spans="1:7" x14ac:dyDescent="0.2">
      <c r="A93" s="634" t="s">
        <v>405</v>
      </c>
      <c r="B93" s="634"/>
      <c r="C93" s="138" t="s">
        <v>360</v>
      </c>
      <c r="D93" s="634" t="s">
        <v>364</v>
      </c>
      <c r="E93" s="634"/>
      <c r="F93" s="69"/>
      <c r="G93" s="69"/>
    </row>
    <row r="94" spans="1:7" x14ac:dyDescent="0.2">
      <c r="A94" s="646" t="s">
        <v>406</v>
      </c>
      <c r="B94" s="646"/>
      <c r="C94" s="77">
        <f>'5.DL soc.econom. analīze'!C3</f>
        <v>0.05</v>
      </c>
      <c r="D94" s="627" t="s">
        <v>407</v>
      </c>
      <c r="E94" s="627"/>
      <c r="F94" s="69"/>
      <c r="G94" s="69"/>
    </row>
    <row r="95" spans="1:7" x14ac:dyDescent="0.2">
      <c r="A95" s="646" t="s">
        <v>408</v>
      </c>
      <c r="B95" s="646"/>
      <c r="C95" s="77" t="e">
        <f>'5.DL soc.econom. analīze'!D45</f>
        <v>#NUM!</v>
      </c>
      <c r="D95" s="627" t="s">
        <v>407</v>
      </c>
      <c r="E95" s="627"/>
      <c r="F95" s="69"/>
      <c r="G95" s="69"/>
    </row>
    <row r="96" spans="1:7" x14ac:dyDescent="0.2">
      <c r="A96" s="646" t="s">
        <v>409</v>
      </c>
      <c r="B96" s="646"/>
      <c r="C96" s="79">
        <f>'5.DL soc.econom. analīze'!D44</f>
        <v>0</v>
      </c>
      <c r="D96" s="627" t="s">
        <v>407</v>
      </c>
      <c r="E96" s="627"/>
      <c r="F96" s="69"/>
      <c r="G96" s="69"/>
    </row>
    <row r="97" spans="1:7" x14ac:dyDescent="0.2">
      <c r="A97" s="646" t="s">
        <v>410</v>
      </c>
      <c r="B97" s="646"/>
      <c r="C97" s="78" t="e">
        <f>'5.DL soc.econom. analīze'!D46</f>
        <v>#DIV/0!</v>
      </c>
      <c r="D97" s="627" t="s">
        <v>407</v>
      </c>
      <c r="E97" s="627"/>
      <c r="F97" s="69"/>
      <c r="G97" s="69"/>
    </row>
    <row r="99" spans="1:7" s="84" customFormat="1" ht="15" x14ac:dyDescent="0.25">
      <c r="A99" s="593" t="s">
        <v>411</v>
      </c>
      <c r="B99" s="594"/>
      <c r="C99" s="594"/>
      <c r="D99" s="594"/>
      <c r="E99" s="594"/>
      <c r="F99" s="594"/>
      <c r="G99" s="595"/>
    </row>
    <row r="101" spans="1:7" s="84" customFormat="1" ht="15" x14ac:dyDescent="0.25">
      <c r="A101" s="96" t="s">
        <v>412</v>
      </c>
      <c r="B101" s="97"/>
      <c r="C101" s="93"/>
      <c r="D101" s="93"/>
      <c r="E101" s="93"/>
      <c r="F101" s="93"/>
      <c r="G101" s="94"/>
    </row>
    <row r="102" spans="1:7" s="84" customFormat="1" ht="26.25" customHeight="1" x14ac:dyDescent="0.25">
      <c r="A102" s="140" t="s">
        <v>413</v>
      </c>
      <c r="B102" s="140" t="s">
        <v>414</v>
      </c>
      <c r="C102" s="596" t="s">
        <v>415</v>
      </c>
      <c r="D102" s="597"/>
      <c r="E102" s="597"/>
      <c r="F102" s="597"/>
      <c r="G102" s="598"/>
    </row>
    <row r="103" spans="1:7" s="84" customFormat="1" ht="15" x14ac:dyDescent="0.25">
      <c r="A103" s="478"/>
      <c r="B103" s="479"/>
      <c r="C103" s="583"/>
      <c r="D103" s="584"/>
      <c r="E103" s="584"/>
      <c r="F103" s="584"/>
      <c r="G103" s="585"/>
    </row>
    <row r="104" spans="1:7" s="84" customFormat="1" ht="15" x14ac:dyDescent="0.25">
      <c r="A104" s="478"/>
      <c r="B104" s="479"/>
      <c r="C104" s="583"/>
      <c r="D104" s="584"/>
      <c r="E104" s="584"/>
      <c r="F104" s="584"/>
      <c r="G104" s="585"/>
    </row>
    <row r="105" spans="1:7" s="84" customFormat="1" ht="15" x14ac:dyDescent="0.25">
      <c r="A105" s="478"/>
      <c r="B105" s="479"/>
      <c r="C105" s="583"/>
      <c r="D105" s="584"/>
      <c r="E105" s="584"/>
      <c r="F105" s="584"/>
      <c r="G105" s="585"/>
    </row>
    <row r="106" spans="1:7" s="84" customFormat="1" ht="15" x14ac:dyDescent="0.25">
      <c r="A106" s="478"/>
      <c r="B106" s="479"/>
      <c r="C106" s="583"/>
      <c r="D106" s="584"/>
      <c r="E106" s="584"/>
      <c r="F106" s="584"/>
      <c r="G106" s="585"/>
    </row>
    <row r="107" spans="1:7" s="84" customFormat="1" ht="15" x14ac:dyDescent="0.25">
      <c r="A107" s="478"/>
      <c r="B107" s="479"/>
      <c r="C107" s="583"/>
      <c r="D107" s="584"/>
      <c r="E107" s="584"/>
      <c r="F107" s="584"/>
      <c r="G107" s="585"/>
    </row>
    <row r="108" spans="1:7" s="84" customFormat="1" ht="15" x14ac:dyDescent="0.25">
      <c r="A108" s="478"/>
      <c r="B108" s="479"/>
      <c r="C108" s="583"/>
      <c r="D108" s="584"/>
      <c r="E108" s="584"/>
      <c r="F108" s="584"/>
      <c r="G108" s="585"/>
    </row>
    <row r="109" spans="1:7" s="84" customFormat="1" ht="15" x14ac:dyDescent="0.25">
      <c r="A109" s="478"/>
      <c r="B109" s="479"/>
      <c r="C109" s="583"/>
      <c r="D109" s="584"/>
      <c r="E109" s="584"/>
      <c r="F109" s="584"/>
      <c r="G109" s="585"/>
    </row>
    <row r="110" spans="1:7" s="84" customFormat="1" ht="15" x14ac:dyDescent="0.25">
      <c r="A110" s="478"/>
      <c r="B110" s="479"/>
      <c r="C110" s="583"/>
      <c r="D110" s="584"/>
      <c r="E110" s="584"/>
      <c r="F110" s="584"/>
      <c r="G110" s="585"/>
    </row>
    <row r="111" spans="1:7" s="84" customFormat="1" ht="15" x14ac:dyDescent="0.25">
      <c r="A111" s="89"/>
      <c r="B111" s="89"/>
      <c r="C111" s="89"/>
      <c r="D111" s="89"/>
      <c r="E111" s="89"/>
      <c r="F111" s="89"/>
      <c r="G111" s="89"/>
    </row>
    <row r="112" spans="1:7" s="84" customFormat="1" ht="15" x14ac:dyDescent="0.25">
      <c r="A112" s="586" t="s">
        <v>416</v>
      </c>
      <c r="B112" s="587"/>
      <c r="C112" s="588"/>
      <c r="D112" s="588"/>
      <c r="E112" s="588"/>
      <c r="F112" s="588"/>
      <c r="G112" s="589"/>
    </row>
    <row r="113" spans="1:10" s="84" customFormat="1" ht="15" x14ac:dyDescent="0.25">
      <c r="A113" s="90" t="s">
        <v>417</v>
      </c>
      <c r="B113" s="90"/>
      <c r="C113" s="4"/>
      <c r="D113" s="4"/>
      <c r="E113" s="4"/>
      <c r="F113" s="4"/>
      <c r="G113" s="4"/>
    </row>
    <row r="114" spans="1:10" s="84" customFormat="1" ht="15" x14ac:dyDescent="0.25">
      <c r="A114" s="91" t="s">
        <v>418</v>
      </c>
      <c r="B114" s="92"/>
      <c r="C114" s="93"/>
      <c r="D114" s="93"/>
      <c r="E114" s="93"/>
      <c r="F114" s="93"/>
      <c r="G114" s="94"/>
    </row>
    <row r="115" spans="1:10" s="84" customFormat="1" ht="27.75" customHeight="1" x14ac:dyDescent="0.25">
      <c r="A115" s="581" t="s">
        <v>419</v>
      </c>
      <c r="B115" s="590" t="s">
        <v>420</v>
      </c>
      <c r="C115" s="591"/>
      <c r="D115" s="592" t="s">
        <v>421</v>
      </c>
      <c r="E115" s="592"/>
      <c r="F115" s="592" t="s">
        <v>422</v>
      </c>
      <c r="G115" s="592"/>
    </row>
    <row r="116" spans="1:10" s="84" customFormat="1" ht="25.5" customHeight="1" x14ac:dyDescent="0.25">
      <c r="A116" s="582"/>
      <c r="B116" s="66" t="s">
        <v>127</v>
      </c>
      <c r="C116" s="66" t="s">
        <v>128</v>
      </c>
      <c r="D116" s="66" t="s">
        <v>127</v>
      </c>
      <c r="E116" s="66" t="s">
        <v>128</v>
      </c>
      <c r="F116" s="66" t="s">
        <v>127</v>
      </c>
      <c r="G116" s="66" t="s">
        <v>128</v>
      </c>
      <c r="I116" s="86"/>
      <c r="J116" s="86"/>
    </row>
    <row r="117" spans="1:10" s="84" customFormat="1" ht="25.5" x14ac:dyDescent="0.25">
      <c r="A117" s="480" t="s">
        <v>423</v>
      </c>
      <c r="B117" s="481"/>
      <c r="C117" s="185"/>
      <c r="D117" s="482"/>
      <c r="E117" s="483"/>
      <c r="F117" s="482"/>
      <c r="G117" s="483"/>
      <c r="H117" s="87"/>
      <c r="I117" s="86"/>
    </row>
    <row r="118" spans="1:10" s="84" customFormat="1" ht="15" x14ac:dyDescent="0.25">
      <c r="A118" s="484"/>
      <c r="B118" s="481"/>
      <c r="C118" s="185"/>
      <c r="D118" s="482"/>
      <c r="E118" s="483"/>
      <c r="F118" s="482"/>
      <c r="G118" s="483"/>
      <c r="H118" s="87"/>
    </row>
    <row r="119" spans="1:10" s="84" customFormat="1" ht="15" x14ac:dyDescent="0.25">
      <c r="A119" s="484"/>
      <c r="B119" s="481"/>
      <c r="C119" s="185"/>
      <c r="D119" s="482"/>
      <c r="E119" s="483"/>
      <c r="F119" s="482"/>
      <c r="G119" s="483"/>
      <c r="H119" s="87"/>
    </row>
    <row r="120" spans="1:10" s="84" customFormat="1" ht="15" x14ac:dyDescent="0.25">
      <c r="A120" s="484"/>
      <c r="B120" s="481"/>
      <c r="C120" s="185"/>
      <c r="D120" s="482"/>
      <c r="E120" s="483"/>
      <c r="F120" s="482"/>
      <c r="G120" s="483"/>
      <c r="H120" s="87"/>
    </row>
    <row r="121" spans="1:10" s="84" customFormat="1" ht="15" x14ac:dyDescent="0.25">
      <c r="A121" s="484"/>
      <c r="B121" s="481"/>
      <c r="C121" s="185"/>
      <c r="D121" s="482"/>
      <c r="E121" s="483"/>
      <c r="F121" s="482"/>
      <c r="G121" s="483"/>
      <c r="H121" s="87"/>
    </row>
    <row r="122" spans="1:10" s="84" customFormat="1" ht="15" x14ac:dyDescent="0.25">
      <c r="A122" s="484"/>
      <c r="B122" s="481"/>
      <c r="C122" s="185"/>
      <c r="D122" s="482"/>
      <c r="E122" s="483"/>
      <c r="F122" s="482"/>
      <c r="G122" s="483"/>
      <c r="H122" s="87"/>
    </row>
    <row r="123" spans="1:10" s="84" customFormat="1" ht="15" x14ac:dyDescent="0.25">
      <c r="A123" s="484"/>
      <c r="B123" s="481"/>
      <c r="C123" s="185"/>
      <c r="D123" s="482"/>
      <c r="E123" s="483"/>
      <c r="F123" s="482"/>
      <c r="G123" s="483"/>
      <c r="H123" s="87"/>
    </row>
    <row r="124" spans="1:10" s="84" customFormat="1" ht="15" x14ac:dyDescent="0.25">
      <c r="A124" s="484"/>
      <c r="B124" s="481"/>
      <c r="C124" s="185"/>
      <c r="D124" s="482"/>
      <c r="E124" s="483"/>
      <c r="F124" s="482"/>
      <c r="G124" s="483"/>
      <c r="H124" s="87"/>
    </row>
    <row r="125" spans="1:10" s="84" customFormat="1" ht="15" x14ac:dyDescent="0.25">
      <c r="A125" s="484"/>
      <c r="B125" s="481"/>
      <c r="C125" s="185"/>
      <c r="D125" s="482"/>
      <c r="E125" s="483"/>
      <c r="F125" s="482"/>
      <c r="G125" s="483"/>
      <c r="H125" s="87"/>
    </row>
    <row r="126" spans="1:10" s="84" customFormat="1" ht="15" x14ac:dyDescent="0.25">
      <c r="A126" s="95"/>
      <c r="B126" s="95"/>
      <c r="C126" s="95"/>
      <c r="D126" s="95"/>
      <c r="E126" s="95"/>
      <c r="F126" s="95"/>
      <c r="G126" s="95"/>
      <c r="I126" s="86"/>
    </row>
    <row r="127" spans="1:10" s="88" customFormat="1" ht="30" customHeight="1" x14ac:dyDescent="0.25">
      <c r="A127" s="575" t="s">
        <v>424</v>
      </c>
      <c r="B127" s="576"/>
      <c r="C127" s="576"/>
      <c r="D127" s="576"/>
      <c r="E127" s="576"/>
      <c r="F127" s="576"/>
      <c r="G127" s="577"/>
      <c r="I127" s="86"/>
      <c r="J127" s="84"/>
    </row>
    <row r="128" spans="1:10" ht="66" customHeight="1" x14ac:dyDescent="0.2">
      <c r="A128" s="578"/>
      <c r="B128" s="579"/>
      <c r="C128" s="579"/>
      <c r="D128" s="579"/>
      <c r="E128" s="579"/>
      <c r="F128" s="579"/>
      <c r="G128" s="580"/>
    </row>
  </sheetData>
  <sheetProtection algorithmName="SHA-512" hashValue="ARoExpI/gBBYdCxVDmFGuNi+uuHXDw4DqkhvKwArk5hagnS3gicgFY6wfEW8DDm9e9EZpCKU5oOOJvREwpHGbA==" saltValue="pwQ13Zyvx+Fh19nIZH6Mow==" spinCount="100000" sheet="1"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D30" sqref="D30"/>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555" t="s">
        <v>425</v>
      </c>
      <c r="B1" s="555"/>
      <c r="C1" s="555"/>
      <c r="D1" s="555"/>
      <c r="E1" s="555"/>
    </row>
    <row r="3" spans="1:29" s="121" customFormat="1" hidden="1" x14ac:dyDescent="0.2">
      <c r="A3" s="509">
        <v>1</v>
      </c>
      <c r="B3" s="16" t="s">
        <v>426</v>
      </c>
      <c r="C3" s="16"/>
      <c r="D3" s="120" t="s">
        <v>427</v>
      </c>
      <c r="E3" s="4"/>
      <c r="F3" s="4"/>
      <c r="G3" s="4"/>
      <c r="H3" s="4"/>
      <c r="I3" s="4"/>
      <c r="J3" s="4"/>
      <c r="K3" s="4"/>
      <c r="L3" s="4"/>
      <c r="M3" s="4"/>
      <c r="N3" s="4"/>
      <c r="O3" s="4"/>
      <c r="P3" s="4"/>
      <c r="Q3" s="4"/>
      <c r="R3" s="4"/>
      <c r="S3" s="4"/>
      <c r="T3" s="4"/>
      <c r="U3" s="4"/>
      <c r="V3" s="4"/>
      <c r="W3" s="4"/>
      <c r="X3" s="4"/>
      <c r="Y3" s="4"/>
      <c r="Z3" s="4"/>
      <c r="AA3" s="4"/>
      <c r="AB3" s="4"/>
      <c r="AC3" s="4"/>
    </row>
    <row r="4" spans="1:29" hidden="1" x14ac:dyDescent="0.2">
      <c r="A4" s="123" t="s">
        <v>92</v>
      </c>
      <c r="B4" s="648" t="s">
        <v>428</v>
      </c>
      <c r="C4" s="649"/>
      <c r="D4" s="130" t="str">
        <f>IF(AND('3. DL invest.n.pl.AR pr.'!AJ9=0,'3. DL invest.n.pl.AR pr.'!AJ16=0),"-",IF('11. DL 4.pielikums'!E30&lt;=0,"IZPILDĪTS KRITĒRIJS",IF('3. DL invest.n.pl.AR pr.'!AJ9=0,"IZPILDĪTS KRITĒRIJS","NAV IZPILDĪTS KRITĒRIJS")))</f>
        <v>-</v>
      </c>
    </row>
    <row r="5" spans="1:29" s="122" customFormat="1" hidden="1" x14ac:dyDescent="0.2">
      <c r="A5" s="123" t="s">
        <v>94</v>
      </c>
      <c r="B5" s="648" t="s">
        <v>429</v>
      </c>
      <c r="C5" s="649"/>
      <c r="D5" s="130" t="str">
        <f>IF('11. DL 4.pielikums'!E20=0,"-",IF('11. DL 4.pielikums'!C51&lt;0,"IZPILDĪTS KRITĒRIJS","NAV IZPILDĪTS KRITĒRIJS"))</f>
        <v>-</v>
      </c>
      <c r="E5" s="4"/>
      <c r="F5" s="4"/>
      <c r="G5" s="4"/>
      <c r="H5" s="4"/>
      <c r="I5" s="4"/>
      <c r="J5" s="4"/>
      <c r="K5" s="4"/>
      <c r="L5" s="4"/>
    </row>
    <row r="6" spans="1:29" hidden="1" x14ac:dyDescent="0.2">
      <c r="A6" s="3"/>
      <c r="B6" s="3"/>
      <c r="C6" s="3"/>
      <c r="D6" s="3"/>
    </row>
    <row r="7" spans="1:29" s="121" customFormat="1" hidden="1" x14ac:dyDescent="0.2">
      <c r="A7" s="15">
        <v>2</v>
      </c>
      <c r="B7" s="16" t="s">
        <v>430</v>
      </c>
      <c r="C7" s="16"/>
      <c r="D7" s="118" t="s">
        <v>431</v>
      </c>
      <c r="E7" s="4"/>
      <c r="F7" s="4"/>
      <c r="G7" s="4"/>
      <c r="H7" s="4"/>
      <c r="I7" s="4"/>
      <c r="J7" s="4"/>
      <c r="K7" s="4"/>
      <c r="L7" s="4"/>
      <c r="M7" s="4"/>
      <c r="N7" s="4"/>
      <c r="O7" s="4"/>
      <c r="P7" s="4"/>
      <c r="Q7" s="4"/>
      <c r="R7" s="4"/>
      <c r="S7" s="4"/>
      <c r="T7" s="4"/>
      <c r="U7" s="4"/>
      <c r="V7" s="4"/>
      <c r="W7" s="4"/>
      <c r="X7" s="4"/>
      <c r="Y7" s="4"/>
      <c r="Z7" s="4"/>
      <c r="AA7" s="4"/>
      <c r="AB7" s="4"/>
      <c r="AC7" s="4"/>
    </row>
    <row r="8" spans="1:29" hidden="1" x14ac:dyDescent="0.2">
      <c r="A8" s="123"/>
      <c r="B8" s="123"/>
      <c r="C8" s="123"/>
      <c r="D8" s="124"/>
    </row>
    <row r="9" spans="1:29" hidden="1" x14ac:dyDescent="0.2">
      <c r="A9" s="123"/>
      <c r="B9" s="123"/>
      <c r="C9" s="123"/>
      <c r="D9" s="124"/>
    </row>
    <row r="10" spans="1:29" hidden="1" x14ac:dyDescent="0.2">
      <c r="A10" s="126"/>
      <c r="B10" s="127"/>
      <c r="C10" s="126"/>
      <c r="D10" s="128"/>
    </row>
    <row r="11" spans="1:29" hidden="1" x14ac:dyDescent="0.2">
      <c r="A11" s="126"/>
      <c r="B11" s="127"/>
      <c r="C11" s="126"/>
      <c r="D11" s="128"/>
    </row>
    <row r="12" spans="1:29" hidden="1" x14ac:dyDescent="0.2">
      <c r="A12" s="15">
        <v>3</v>
      </c>
      <c r="B12" s="16" t="s">
        <v>432</v>
      </c>
      <c r="C12" s="16"/>
      <c r="D12" s="118" t="s">
        <v>433</v>
      </c>
      <c r="G12" s="129"/>
      <c r="I12" s="129"/>
    </row>
    <row r="13" spans="1:29" hidden="1" x14ac:dyDescent="0.2">
      <c r="A13" s="123"/>
      <c r="B13" s="648"/>
      <c r="C13" s="649"/>
      <c r="D13" s="130"/>
      <c r="E13" s="131"/>
    </row>
    <row r="14" spans="1:29" hidden="1" x14ac:dyDescent="0.2">
      <c r="A14" s="123"/>
      <c r="B14" s="648"/>
      <c r="C14" s="649"/>
      <c r="D14" s="130"/>
      <c r="E14" s="90"/>
    </row>
    <row r="15" spans="1:29" hidden="1" x14ac:dyDescent="0.2">
      <c r="B15" s="125"/>
      <c r="D15" s="90"/>
    </row>
    <row r="16" spans="1:29" x14ac:dyDescent="0.2">
      <c r="A16" s="15">
        <v>1</v>
      </c>
      <c r="B16" s="16" t="s">
        <v>434</v>
      </c>
      <c r="C16" s="16"/>
      <c r="D16" s="133" t="s">
        <v>431</v>
      </c>
    </row>
    <row r="17" spans="1:4" x14ac:dyDescent="0.2">
      <c r="A17" s="123" t="s">
        <v>92</v>
      </c>
      <c r="B17" s="648" t="s">
        <v>435</v>
      </c>
      <c r="C17" s="649"/>
      <c r="D17" s="132" t="str">
        <f>IF('3. DL invest.n.pl.AR pr.'!AJ23=0,"-",IF('11. DL 4.pielikums'!C96&gt;=0,"IZPILDĪTS KRITĒRIJS","NAV IZPILDĪTS KRITĒRIJS"))</f>
        <v>-</v>
      </c>
    </row>
    <row r="18" spans="1:4" x14ac:dyDescent="0.2">
      <c r="A18" s="123" t="s">
        <v>94</v>
      </c>
      <c r="B18" s="648" t="s">
        <v>436</v>
      </c>
      <c r="C18" s="649"/>
      <c r="D18" s="132" t="str">
        <f>IF('3. DL invest.n.pl.AR pr.'!AJ23=0,"-",IF('11. DL 4.pielikums'!C95&gt;'11. DL 4.pielikums'!C94,"IZPILDĪTS KRITĒRIJS","NAV IZPILDĪTS KRITĒRIJS"))</f>
        <v>-</v>
      </c>
    </row>
  </sheetData>
  <sheetProtection algorithmName="SHA-512" hashValue="CA/oA7DeHqPWNWNK6p2GszqxD/4rasI7fGlkE9ypvs5lq3HV3pRdZIxPiWJUmCObGK8x5+1NGHfYmUJvL3OioA==" saltValue="i3yeRNWECHPYCBgMMGxScA=="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E35" sqref="E35"/>
    </sheetView>
  </sheetViews>
  <sheetFormatPr defaultRowHeight="15" x14ac:dyDescent="0.25"/>
  <cols>
    <col min="1" max="1" width="12.5703125" customWidth="1"/>
    <col min="4" max="11" width="13.28515625" customWidth="1"/>
    <col min="12" max="54" width="12" customWidth="1"/>
  </cols>
  <sheetData>
    <row r="1" spans="1:11" ht="26.25" x14ac:dyDescent="0.4">
      <c r="A1" s="502" t="s">
        <v>437</v>
      </c>
    </row>
    <row r="2" spans="1:11" ht="12.75" customHeight="1" x14ac:dyDescent="0.25"/>
    <row r="3" spans="1:11" x14ac:dyDescent="0.25">
      <c r="A3" s="503" t="s">
        <v>438</v>
      </c>
    </row>
    <row r="5" spans="1:11" ht="21" x14ac:dyDescent="0.35">
      <c r="A5" s="105" t="s">
        <v>439</v>
      </c>
      <c r="B5" s="105"/>
    </row>
    <row r="6" spans="1:11" x14ac:dyDescent="0.25">
      <c r="A6" s="650" t="s">
        <v>440</v>
      </c>
      <c r="B6" s="650"/>
      <c r="C6" s="650"/>
      <c r="D6" s="650"/>
      <c r="E6" s="650"/>
      <c r="F6" s="650"/>
      <c r="G6" s="650"/>
      <c r="H6" s="650"/>
      <c r="I6" s="650"/>
    </row>
    <row r="7" spans="1:11" x14ac:dyDescent="0.25">
      <c r="A7" s="650"/>
      <c r="B7" s="650"/>
      <c r="C7" s="650"/>
      <c r="D7" s="650"/>
      <c r="E7" s="650"/>
      <c r="F7" s="650"/>
      <c r="G7" s="650"/>
      <c r="H7" s="650"/>
      <c r="I7" s="650"/>
    </row>
    <row r="8" spans="1:11" x14ac:dyDescent="0.25">
      <c r="A8" s="650"/>
      <c r="B8" s="650"/>
      <c r="C8" s="650"/>
      <c r="D8" s="650"/>
      <c r="E8" s="650"/>
      <c r="F8" s="650"/>
      <c r="G8" s="650"/>
      <c r="H8" s="650"/>
      <c r="I8" s="650"/>
    </row>
    <row r="9" spans="1:11" x14ac:dyDescent="0.25">
      <c r="A9" t="s">
        <v>441</v>
      </c>
      <c r="D9" s="110"/>
      <c r="E9" s="110"/>
      <c r="F9" s="110"/>
      <c r="G9" s="110"/>
      <c r="H9" s="110"/>
      <c r="I9" s="110"/>
    </row>
    <row r="10" spans="1:11" x14ac:dyDescent="0.25">
      <c r="A10" t="s">
        <v>442</v>
      </c>
      <c r="D10" s="108">
        <f>'1.1.A. Iesniedzējs'!D13+'1.2.1.C. Partneris-1'!D13+'1.2.2.C. Partneris-2'!D13</f>
        <v>0</v>
      </c>
      <c r="E10" t="s">
        <v>443</v>
      </c>
    </row>
    <row r="11" spans="1:11" x14ac:dyDescent="0.25">
      <c r="A11" t="s">
        <v>444</v>
      </c>
      <c r="D11" s="108"/>
      <c r="E11" t="s">
        <v>445</v>
      </c>
    </row>
    <row r="12" spans="1:11" x14ac:dyDescent="0.25">
      <c r="A12" t="s">
        <v>446</v>
      </c>
      <c r="D12" s="107" t="e">
        <f>100/D11</f>
        <v>#DIV/0!</v>
      </c>
      <c r="E12" t="s">
        <v>128</v>
      </c>
    </row>
    <row r="13" spans="1:11" x14ac:dyDescent="0.25">
      <c r="A13" t="s">
        <v>447</v>
      </c>
      <c r="D13" s="106" t="e">
        <f>D10*D12/100</f>
        <v>#DIV/0!</v>
      </c>
      <c r="E13" t="s">
        <v>443</v>
      </c>
    </row>
    <row r="14" spans="1:11" x14ac:dyDescent="0.25">
      <c r="A14" t="s">
        <v>448</v>
      </c>
      <c r="D14" s="108"/>
      <c r="E14" t="s">
        <v>445</v>
      </c>
      <c r="K14" s="499"/>
    </row>
    <row r="15" spans="1:11" x14ac:dyDescent="0.25">
      <c r="A15" t="s">
        <v>449</v>
      </c>
      <c r="D15" s="108"/>
      <c r="E15" t="s">
        <v>445</v>
      </c>
    </row>
    <row r="16" spans="1:11" x14ac:dyDescent="0.25">
      <c r="A16" t="s">
        <v>450</v>
      </c>
      <c r="D16" s="106" t="e">
        <f>D13*(D14-D15)</f>
        <v>#DIV/0!</v>
      </c>
      <c r="E16" t="s">
        <v>443</v>
      </c>
    </row>
    <row r="17" spans="1:34" x14ac:dyDescent="0.25">
      <c r="A17" s="47" t="s">
        <v>451</v>
      </c>
      <c r="B17" s="47"/>
      <c r="C17" s="47"/>
      <c r="D17" s="109" t="e">
        <f>D10-D16</f>
        <v>#DIV/0!</v>
      </c>
      <c r="E17" s="47" t="s">
        <v>443</v>
      </c>
    </row>
    <row r="19" spans="1:34" hidden="1" x14ac:dyDescent="0.25">
      <c r="A19" s="650" t="s">
        <v>452</v>
      </c>
      <c r="B19" s="650"/>
      <c r="C19" s="650"/>
      <c r="D19" s="650"/>
      <c r="E19" s="650"/>
      <c r="F19" s="650"/>
      <c r="G19" s="650"/>
      <c r="H19" s="650"/>
      <c r="I19" s="650"/>
      <c r="K19" s="499"/>
    </row>
    <row r="20" spans="1:34" hidden="1" x14ac:dyDescent="0.25">
      <c r="A20" s="650"/>
      <c r="B20" s="650"/>
      <c r="C20" s="650"/>
      <c r="D20" s="650"/>
      <c r="E20" s="650"/>
      <c r="F20" s="650"/>
      <c r="G20" s="650"/>
      <c r="H20" s="650"/>
      <c r="I20" s="650"/>
    </row>
    <row r="21" spans="1:34" hidden="1" x14ac:dyDescent="0.25">
      <c r="A21" s="650"/>
      <c r="B21" s="650"/>
      <c r="C21" s="650"/>
      <c r="D21" s="650"/>
      <c r="E21" s="650"/>
      <c r="F21" s="650"/>
      <c r="G21" s="650"/>
      <c r="H21" s="650"/>
      <c r="I21" s="650"/>
    </row>
    <row r="22" spans="1:34" hidden="1" x14ac:dyDescent="0.25">
      <c r="A22" s="650"/>
      <c r="B22" s="650"/>
      <c r="C22" s="650"/>
      <c r="D22" s="650"/>
      <c r="E22" s="650"/>
      <c r="F22" s="650"/>
      <c r="G22" s="650"/>
      <c r="H22" s="650"/>
      <c r="I22" s="650"/>
    </row>
    <row r="23" spans="1:34" hidden="1" x14ac:dyDescent="0.25">
      <c r="A23" s="650"/>
      <c r="B23" s="650"/>
      <c r="C23" s="650"/>
      <c r="D23" s="650"/>
      <c r="E23" s="650"/>
      <c r="F23" s="650"/>
      <c r="G23" s="650"/>
      <c r="H23" s="650"/>
      <c r="I23" s="650"/>
    </row>
    <row r="24" spans="1:34" ht="15.95" hidden="1" customHeight="1" x14ac:dyDescent="0.25">
      <c r="A24" t="s">
        <v>441</v>
      </c>
      <c r="C24" s="500"/>
      <c r="D24" s="110"/>
      <c r="E24" s="110"/>
      <c r="F24" s="110"/>
      <c r="G24" s="110"/>
      <c r="H24" s="110"/>
      <c r="I24" s="110"/>
    </row>
    <row r="25" spans="1:34" hidden="1" x14ac:dyDescent="0.25">
      <c r="A25" t="s">
        <v>444</v>
      </c>
      <c r="D25" s="108"/>
      <c r="E25" t="s">
        <v>445</v>
      </c>
    </row>
    <row r="26" spans="1:34" hidden="1" x14ac:dyDescent="0.25">
      <c r="A26" t="s">
        <v>448</v>
      </c>
      <c r="D26" s="108"/>
      <c r="E26" t="s">
        <v>445</v>
      </c>
    </row>
    <row r="27" spans="1:34" hidden="1" x14ac:dyDescent="0.25">
      <c r="A27" t="s">
        <v>183</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hidden="1" x14ac:dyDescent="0.25">
      <c r="A28" t="s">
        <v>453</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hidden="1" x14ac:dyDescent="0.25">
      <c r="A29" t="s">
        <v>454</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hidden="1" x14ac:dyDescent="0.25">
      <c r="A30" s="47" t="s">
        <v>451</v>
      </c>
      <c r="D30" s="501">
        <f>NPV(4%,E29:AH29)</f>
        <v>0</v>
      </c>
      <c r="E30" s="47" t="s">
        <v>443</v>
      </c>
    </row>
    <row r="31" spans="1:34" hidden="1" x14ac:dyDescent="0.25"/>
    <row r="32" spans="1:34" ht="21" x14ac:dyDescent="0.35">
      <c r="A32" s="105" t="s">
        <v>455</v>
      </c>
    </row>
    <row r="33" spans="1:54" x14ac:dyDescent="0.25">
      <c r="A33" t="s">
        <v>456</v>
      </c>
      <c r="D33" s="111">
        <f>'4.DL Finansiālā ilgtspēja'!AI9</f>
        <v>0</v>
      </c>
      <c r="E33" t="s">
        <v>443</v>
      </c>
    </row>
    <row r="34" spans="1:54" x14ac:dyDescent="0.25">
      <c r="A34" t="s">
        <v>457</v>
      </c>
      <c r="D34" s="111">
        <f>'4.DL Finansiālā ilgtspēja'!$E$9</f>
        <v>0</v>
      </c>
      <c r="E34" s="111">
        <f>'4.DL Finansiālā ilgtspēja'!$F$9</f>
        <v>0</v>
      </c>
      <c r="F34" s="111">
        <f>'4.DL Finansiālā ilgtspēja'!$G$9</f>
        <v>0</v>
      </c>
      <c r="G34" s="111">
        <f>'4.DL Finansiālā ilgtspēja'!$H$9</f>
        <v>0</v>
      </c>
    </row>
    <row r="35" spans="1:54" x14ac:dyDescent="0.25">
      <c r="A35" t="s">
        <v>458</v>
      </c>
      <c r="D35" s="110">
        <v>10</v>
      </c>
      <c r="E35" t="s">
        <v>445</v>
      </c>
    </row>
    <row r="36" spans="1:54" x14ac:dyDescent="0.25">
      <c r="A36" t="s">
        <v>459</v>
      </c>
      <c r="D36" s="112">
        <v>3.5000000000000003E-2</v>
      </c>
      <c r="F36" s="113" t="s">
        <v>460</v>
      </c>
    </row>
    <row r="38" spans="1:54" x14ac:dyDescent="0.25">
      <c r="A38" t="s">
        <v>461</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25">
      <c r="A39" t="s">
        <v>462</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x14ac:dyDescent="0.25">
      <c r="A40" t="s">
        <v>463</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x14ac:dyDescent="0.25">
      <c r="A41" t="s">
        <v>464</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x14ac:dyDescent="0.25">
      <c r="A42" t="s">
        <v>465</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x14ac:dyDescent="0.25">
      <c r="A44" t="s">
        <v>456</v>
      </c>
      <c r="D44" s="111"/>
      <c r="E44" t="s">
        <v>443</v>
      </c>
    </row>
    <row r="45" spans="1:54" x14ac:dyDescent="0.25">
      <c r="A45" t="s">
        <v>457</v>
      </c>
      <c r="D45" s="111"/>
      <c r="E45" s="111"/>
      <c r="F45" s="111"/>
      <c r="G45" s="111"/>
    </row>
    <row r="46" spans="1:54" x14ac:dyDescent="0.25">
      <c r="A46" t="s">
        <v>458</v>
      </c>
      <c r="D46" s="110">
        <v>10</v>
      </c>
      <c r="E46" t="s">
        <v>445</v>
      </c>
    </row>
    <row r="47" spans="1:54" x14ac:dyDescent="0.25">
      <c r="A47" t="s">
        <v>459</v>
      </c>
      <c r="D47" s="112">
        <v>3.5000000000000003E-2</v>
      </c>
      <c r="F47" s="113" t="s">
        <v>460</v>
      </c>
    </row>
    <row r="49" spans="1:54" x14ac:dyDescent="0.25">
      <c r="A49" t="s">
        <v>461</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x14ac:dyDescent="0.25">
      <c r="A50" t="s">
        <v>462</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x14ac:dyDescent="0.25">
      <c r="A51" t="s">
        <v>463</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x14ac:dyDescent="0.25">
      <c r="A52" t="s">
        <v>464</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x14ac:dyDescent="0.25">
      <c r="A53" t="s">
        <v>465</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x14ac:dyDescent="0.25">
      <c r="A55" t="s">
        <v>463</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x14ac:dyDescent="0.25">
      <c r="A56" t="s">
        <v>464</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x14ac:dyDescent="0.25">
      <c r="A57" t="s">
        <v>465</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tabSelected="1" zoomScale="90" zoomScaleNormal="90" workbookViewId="0">
      <pane xSplit="7" ySplit="6" topLeftCell="H8" activePane="bottomRight" state="frozen"/>
      <selection pane="topRight" activeCell="H1" sqref="H1"/>
      <selection pane="bottomLeft" activeCell="A7" sqref="A7"/>
      <selection pane="bottomRight" activeCell="E39" sqref="E39"/>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1" t="s">
        <v>118</v>
      </c>
      <c r="B1" s="531"/>
      <c r="C1" s="485"/>
      <c r="D1" s="532" t="s">
        <v>119</v>
      </c>
      <c r="E1" s="532"/>
      <c r="F1" s="532"/>
      <c r="G1" s="532"/>
      <c r="H1" s="532"/>
      <c r="I1" s="532"/>
      <c r="J1" s="532"/>
      <c r="K1" s="532"/>
      <c r="L1" s="532"/>
      <c r="M1" s="532"/>
      <c r="N1" s="532"/>
      <c r="O1" s="532"/>
      <c r="P1" s="532"/>
      <c r="Q1" s="532"/>
      <c r="R1" s="532"/>
      <c r="S1" s="532"/>
      <c r="T1" s="532"/>
      <c r="U1" s="53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86"/>
    </row>
    <row r="3" spans="1:68" s="3" customFormat="1" hidden="1" x14ac:dyDescent="0.2">
      <c r="A3" s="486"/>
    </row>
    <row r="4" spans="1:68" ht="24.95" customHeight="1" x14ac:dyDescent="0.35">
      <c r="A4" s="533" t="s">
        <v>120</v>
      </c>
      <c r="B4" s="533"/>
      <c r="C4" s="533"/>
      <c r="D4" s="3"/>
      <c r="E4" s="3"/>
      <c r="F4" s="3"/>
      <c r="G4" s="3"/>
      <c r="H4" s="3"/>
      <c r="I4" s="3"/>
      <c r="J4" s="3"/>
      <c r="K4" s="3"/>
      <c r="L4" s="3"/>
      <c r="M4" s="3"/>
      <c r="N4" s="3"/>
      <c r="O4" s="3"/>
      <c r="P4" s="3"/>
      <c r="Q4" s="3"/>
      <c r="R4" s="3"/>
      <c r="S4" s="3"/>
      <c r="T4" s="3"/>
      <c r="U4" s="3"/>
      <c r="V4" s="3"/>
      <c r="W4" s="3"/>
      <c r="X4" s="3"/>
      <c r="Y4" s="3"/>
    </row>
    <row r="5" spans="1:68" ht="29.25" customHeight="1" x14ac:dyDescent="0.2">
      <c r="A5" s="534" t="s">
        <v>121</v>
      </c>
      <c r="B5" s="535" t="s">
        <v>122</v>
      </c>
      <c r="C5" s="536" t="s">
        <v>123</v>
      </c>
      <c r="D5" s="530" t="s">
        <v>124</v>
      </c>
      <c r="E5" s="530"/>
      <c r="F5" s="530" t="s">
        <v>125</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t="str">
        <f>IF(OR(N5&gt;='Dati par projektu'!$C$17,N5="X"),"X",N5+1)</f>
        <v>X</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AE5" s="5"/>
      <c r="AF5" s="5"/>
      <c r="AG5" s="5"/>
      <c r="AH5" s="5"/>
      <c r="AI5" s="5"/>
      <c r="AJ5" s="5"/>
      <c r="AK5" s="5"/>
      <c r="AL5" s="5"/>
      <c r="AM5" s="5"/>
      <c r="AN5" s="5"/>
      <c r="AO5" s="5"/>
      <c r="AP5" s="5"/>
      <c r="AQ5" s="5"/>
      <c r="AR5" s="5"/>
      <c r="AS5" s="5"/>
      <c r="AT5" s="5"/>
      <c r="AV5" s="6">
        <v>0.55000000000000004</v>
      </c>
    </row>
    <row r="6" spans="1:68" ht="27" customHeight="1" x14ac:dyDescent="0.2">
      <c r="A6" s="534"/>
      <c r="B6" s="535" t="s">
        <v>126</v>
      </c>
      <c r="C6" s="537"/>
      <c r="D6" s="135" t="s">
        <v>127</v>
      </c>
      <c r="E6" s="135"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AE6" s="5"/>
      <c r="AF6" s="5"/>
      <c r="AG6" s="5"/>
      <c r="AH6" s="5"/>
      <c r="AI6" s="5"/>
      <c r="AJ6" s="5"/>
      <c r="AK6" s="5"/>
      <c r="AL6" s="5"/>
      <c r="AM6" s="5"/>
      <c r="AN6" s="5"/>
      <c r="AO6" s="5"/>
      <c r="AP6" s="5"/>
      <c r="AQ6" s="5"/>
      <c r="AR6" s="5"/>
      <c r="AS6" s="5"/>
      <c r="AT6" s="5"/>
      <c r="AV6" s="6">
        <v>0.45</v>
      </c>
    </row>
    <row r="7" spans="1:68" hidden="1" x14ac:dyDescent="0.2">
      <c r="A7" s="8">
        <v>1</v>
      </c>
      <c r="B7" s="9" t="s">
        <v>131</v>
      </c>
      <c r="C7" s="185">
        <v>0.85</v>
      </c>
      <c r="D7" s="28">
        <f>F7+G7</f>
        <v>0</v>
      </c>
      <c r="E7" s="487"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132</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2">
      <c r="A9" s="8">
        <v>3</v>
      </c>
      <c r="B9" s="9" t="s">
        <v>133</v>
      </c>
      <c r="C9" s="185">
        <v>0.85</v>
      </c>
      <c r="D9" s="28">
        <f t="shared" si="2"/>
        <v>0</v>
      </c>
      <c r="E9" s="487"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2">
      <c r="A10" s="8">
        <v>4</v>
      </c>
      <c r="B10" s="9" t="s">
        <v>134</v>
      </c>
      <c r="C10" s="185">
        <v>0.85</v>
      </c>
      <c r="D10" s="28">
        <f t="shared" si="2"/>
        <v>0</v>
      </c>
      <c r="E10" s="487"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2">
      <c r="A11" s="8">
        <v>5</v>
      </c>
      <c r="B11" s="9" t="s">
        <v>135</v>
      </c>
      <c r="C11" s="185">
        <v>0.85</v>
      </c>
      <c r="D11" s="28">
        <f t="shared" si="2"/>
        <v>0</v>
      </c>
      <c r="E11" s="487"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136</v>
      </c>
      <c r="C12" s="185">
        <v>0.85</v>
      </c>
      <c r="D12" s="28">
        <f t="shared" si="2"/>
        <v>0</v>
      </c>
      <c r="E12" s="487"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2">
      <c r="A13" s="8">
        <v>7</v>
      </c>
      <c r="B13" s="9" t="s">
        <v>137</v>
      </c>
      <c r="C13" s="185">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2">
      <c r="A14" s="11" t="s">
        <v>138</v>
      </c>
      <c r="B14" s="12"/>
      <c r="C14" s="185"/>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2">
      <c r="A15" s="11" t="s">
        <v>139</v>
      </c>
      <c r="B15" s="12"/>
      <c r="C15" s="185"/>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x14ac:dyDescent="0.2">
      <c r="A16" s="8">
        <v>8</v>
      </c>
      <c r="B16" s="9" t="s">
        <v>140</v>
      </c>
      <c r="C16" s="185">
        <v>0.85</v>
      </c>
      <c r="D16" s="28">
        <f t="shared" si="2"/>
        <v>0</v>
      </c>
      <c r="E16" s="487"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x14ac:dyDescent="0.2">
      <c r="A17" s="8">
        <v>9</v>
      </c>
      <c r="B17" s="9" t="s">
        <v>141</v>
      </c>
      <c r="C17" s="185">
        <v>0.85</v>
      </c>
      <c r="D17" s="28">
        <f t="shared" si="2"/>
        <v>0</v>
      </c>
      <c r="E17" s="487"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ht="25.5" x14ac:dyDescent="0.2">
      <c r="A18" s="8">
        <v>10</v>
      </c>
      <c r="B18" s="9" t="s">
        <v>467</v>
      </c>
      <c r="C18" s="185">
        <v>0.85</v>
      </c>
      <c r="D18" s="28">
        <f t="shared" si="2"/>
        <v>0</v>
      </c>
      <c r="E18" s="487"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x14ac:dyDescent="0.2">
      <c r="A19" s="8">
        <v>11</v>
      </c>
      <c r="B19" s="9" t="s">
        <v>143</v>
      </c>
      <c r="C19" s="185">
        <v>0.85</v>
      </c>
      <c r="D19" s="28">
        <f t="shared" si="2"/>
        <v>0</v>
      </c>
      <c r="E19" s="487"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x14ac:dyDescent="0.2">
      <c r="A20" s="8">
        <v>12</v>
      </c>
      <c r="B20" s="9" t="s">
        <v>144</v>
      </c>
      <c r="C20" s="185">
        <v>0.85</v>
      </c>
      <c r="D20" s="28">
        <f t="shared" si="2"/>
        <v>0</v>
      </c>
      <c r="E20" s="487"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x14ac:dyDescent="0.2">
      <c r="A21" s="8">
        <v>13</v>
      </c>
      <c r="B21" s="9" t="s">
        <v>145</v>
      </c>
      <c r="C21" s="185">
        <v>0.85</v>
      </c>
      <c r="D21" s="28">
        <f t="shared" si="2"/>
        <v>0</v>
      </c>
      <c r="E21" s="487"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x14ac:dyDescent="0.2">
      <c r="A22" s="8">
        <v>14</v>
      </c>
      <c r="B22" s="9" t="s">
        <v>146</v>
      </c>
      <c r="C22" s="185">
        <v>0.85</v>
      </c>
      <c r="D22" s="28">
        <f t="shared" si="2"/>
        <v>0</v>
      </c>
      <c r="E22" s="487"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x14ac:dyDescent="0.2">
      <c r="A23" s="8">
        <v>15</v>
      </c>
      <c r="B23" s="9" t="s">
        <v>147</v>
      </c>
      <c r="C23" s="185">
        <v>0.85</v>
      </c>
      <c r="D23" s="28">
        <f t="shared" si="2"/>
        <v>0</v>
      </c>
      <c r="E23" s="487"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2">
      <c r="A24" s="489"/>
      <c r="B24" s="9" t="s">
        <v>148</v>
      </c>
      <c r="C24" s="186">
        <v>0.85</v>
      </c>
      <c r="D24" s="28">
        <f>F24+G24</f>
        <v>0</v>
      </c>
      <c r="E24" s="490"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2">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89"/>
      <c r="B26" s="9" t="s">
        <v>150</v>
      </c>
      <c r="C26" s="491"/>
      <c r="D26" s="13"/>
      <c r="E26" s="490"/>
      <c r="F26" s="492"/>
      <c r="G26" s="492"/>
      <c r="H26" s="20">
        <f>H24-H23</f>
        <v>0</v>
      </c>
      <c r="I26" s="20">
        <f>I24-I23-I25</f>
        <v>0</v>
      </c>
      <c r="J26" s="20">
        <f t="shared" ref="J26:Y26" si="8">J24-J23</f>
        <v>0</v>
      </c>
      <c r="K26" s="20">
        <f>K24-K23-K25</f>
        <v>0</v>
      </c>
      <c r="L26" s="20">
        <f t="shared" si="8"/>
        <v>0</v>
      </c>
      <c r="M26" s="20">
        <f>M24-M23-M25</f>
        <v>0</v>
      </c>
      <c r="N26" s="20">
        <f t="shared" si="8"/>
        <v>0</v>
      </c>
      <c r="O26" s="20">
        <f t="shared" si="8"/>
        <v>0</v>
      </c>
      <c r="P26" s="20">
        <f t="shared" si="8"/>
        <v>0</v>
      </c>
      <c r="Q26" s="20">
        <f t="shared" si="8"/>
        <v>0</v>
      </c>
      <c r="R26" s="20">
        <f t="shared" si="8"/>
        <v>0</v>
      </c>
      <c r="S26" s="20">
        <f t="shared" si="8"/>
        <v>0</v>
      </c>
      <c r="T26" s="20">
        <f t="shared" si="8"/>
        <v>0</v>
      </c>
      <c r="U26" s="20">
        <f t="shared" si="8"/>
        <v>0</v>
      </c>
      <c r="V26" s="20">
        <f t="shared" si="8"/>
        <v>0</v>
      </c>
      <c r="W26" s="20">
        <f t="shared" si="8"/>
        <v>0</v>
      </c>
      <c r="X26" s="20">
        <f t="shared" si="8"/>
        <v>0</v>
      </c>
      <c r="Y26" s="20">
        <f t="shared" si="8"/>
        <v>0</v>
      </c>
      <c r="AE26" s="5"/>
      <c r="AF26" s="5"/>
      <c r="AG26" s="5"/>
      <c r="AH26" s="5"/>
      <c r="AI26" s="5"/>
      <c r="AJ26" s="5"/>
      <c r="AK26" s="5"/>
      <c r="AL26" s="5"/>
      <c r="AM26" s="5"/>
      <c r="AN26" s="5"/>
      <c r="AO26" s="5"/>
      <c r="AP26" s="5"/>
      <c r="AQ26" s="5"/>
      <c r="AR26" s="5"/>
      <c r="AS26" s="5"/>
      <c r="AT26" s="5"/>
    </row>
    <row r="27" spans="1:46" s="3" customFormat="1" ht="16.5" customHeigh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3"/>
      <c r="B68" s="494"/>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bIsx/05fAKMzuPQ2PYv11OJWDFDmkws95sCcSUvIm0I+OcPDIzkaMmEdgh3Zn1UvMK7/5dxcjOCbMe77jo/2+A==" saltValue="Ye14pBcmcD98Y1RRYVkz3A=="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30" priority="1" stopIfTrue="1" operator="containsText" text="PĀRSNIEGTAS IZMAKSAS">
      <formula>NOT(ISERROR(SEARCH("PĀRSNIEGTAS IZMAKSAS",D7)))</formula>
    </cfRule>
  </conditionalFormatting>
  <conditionalFormatting sqref="F8:G9">
    <cfRule type="containsText" dxfId="129" priority="4" stopIfTrue="1" operator="containsText" text="PĀRSNIEGTAS IZMAKSAS">
      <formula>NOT(ISERROR(SEARCH("PĀRSNIEGTAS IZMAKSAS",F8)))</formula>
    </cfRule>
  </conditionalFormatting>
  <conditionalFormatting sqref="F12:G12">
    <cfRule type="containsText" dxfId="128" priority="3" stopIfTrue="1" operator="containsText" text="PĀRSNIEGTAS IZMAKSAS">
      <formula>NOT(ISERROR(SEARCH("PĀRSNIEGTAS IZMAKSAS",F12)))</formula>
    </cfRule>
  </conditionalFormatting>
  <conditionalFormatting sqref="J5:Y5">
    <cfRule type="cellIs" dxfId="12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topRight" activeCell="J25" sqref="J25"/>
      <selection pane="bottomLeft" activeCell="J25" sqref="J25"/>
      <selection pane="bottomRight" activeCell="B22" sqref="B22"/>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151</v>
      </c>
      <c r="B1" s="531"/>
      <c r="C1" s="495"/>
      <c r="D1" s="538" t="s">
        <v>152</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6"/>
    </row>
    <row r="3" spans="1:69" s="3" customFormat="1" hidden="1" x14ac:dyDescent="0.2">
      <c r="A3" s="486"/>
    </row>
    <row r="4" spans="1:69" ht="24.95" customHeight="1" x14ac:dyDescent="0.35">
      <c r="A4" s="533" t="s">
        <v>120</v>
      </c>
      <c r="B4" s="533"/>
      <c r="C4" s="533"/>
      <c r="D4" s="3"/>
      <c r="E4" s="3"/>
      <c r="F4" s="3"/>
      <c r="G4" s="3"/>
      <c r="H4" s="3"/>
      <c r="I4" s="3"/>
      <c r="J4" s="3"/>
      <c r="K4" s="3"/>
      <c r="L4" s="3"/>
      <c r="M4" s="3"/>
      <c r="N4" s="3"/>
      <c r="O4" s="3"/>
      <c r="P4" s="3"/>
      <c r="Q4" s="3"/>
      <c r="R4" s="3"/>
      <c r="S4" s="3"/>
      <c r="T4" s="3"/>
      <c r="U4" s="3"/>
      <c r="V4" s="3"/>
      <c r="W4" s="3"/>
      <c r="X4" s="3"/>
      <c r="Y4" s="3"/>
      <c r="Z4" s="3"/>
    </row>
    <row r="5" spans="1:69" ht="33.75" customHeight="1" x14ac:dyDescent="0.2">
      <c r="A5" s="534" t="s">
        <v>121</v>
      </c>
      <c r="B5" s="535" t="s">
        <v>122</v>
      </c>
      <c r="C5" s="536" t="s">
        <v>123</v>
      </c>
      <c r="D5" s="530" t="s">
        <v>124</v>
      </c>
      <c r="E5" s="530"/>
      <c r="F5" s="530" t="s">
        <v>125</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t="str">
        <f>IF(OR(N5&gt;='Dati par projektu'!$C$17,N5="X"),"X",N5+1)</f>
        <v>X</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126</v>
      </c>
      <c r="C6" s="537"/>
      <c r="D6" s="135" t="s">
        <v>127</v>
      </c>
      <c r="E6" s="135"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x14ac:dyDescent="0.2">
      <c r="A7" s="8">
        <v>1</v>
      </c>
      <c r="B7" s="9" t="s">
        <v>131</v>
      </c>
      <c r="C7" s="185">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132</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133</v>
      </c>
      <c r="C9" s="185">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134</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135</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185">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137</v>
      </c>
      <c r="C13" s="3"/>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Z13" s="3"/>
      <c r="AE13" s="5"/>
      <c r="AF13" s="5"/>
      <c r="AG13" s="5"/>
      <c r="AH13" s="5"/>
      <c r="AI13" s="5"/>
      <c r="AJ13" s="5"/>
      <c r="AK13" s="5"/>
      <c r="AL13" s="5"/>
      <c r="AM13" s="5"/>
      <c r="AN13" s="5"/>
      <c r="AO13" s="5"/>
      <c r="AP13" s="5"/>
      <c r="AQ13" s="5"/>
      <c r="AR13" s="5"/>
      <c r="AS13" s="5"/>
      <c r="AT13" s="5"/>
      <c r="BQ13" s="4"/>
    </row>
    <row r="14" spans="1:69" x14ac:dyDescent="0.2">
      <c r="A14" s="11" t="s">
        <v>138</v>
      </c>
      <c r="B14" s="12" t="s">
        <v>153</v>
      </c>
      <c r="C14" s="185">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2">
      <c r="A15" s="11" t="s">
        <v>139</v>
      </c>
      <c r="B15" s="12" t="s">
        <v>154</v>
      </c>
      <c r="C15" s="185">
        <v>0.85</v>
      </c>
      <c r="D15" s="28">
        <f t="shared" si="2"/>
        <v>0</v>
      </c>
      <c r="E15" s="487" t="e">
        <f t="shared" si="0"/>
        <v>#DIV/0!</v>
      </c>
      <c r="F15" s="27">
        <f t="shared" ref="F15:G23" si="5">ROUND(H15+J15+L15+N15+P15+R15+T15+V15+X15,2)</f>
        <v>0</v>
      </c>
      <c r="G15" s="27">
        <f t="shared" si="5"/>
        <v>0</v>
      </c>
      <c r="H15" s="19"/>
      <c r="I15" s="19"/>
      <c r="J15" s="19"/>
      <c r="K15" s="19"/>
      <c r="L15" s="19"/>
      <c r="M15" s="19"/>
      <c r="N15" s="19"/>
      <c r="O15" s="19"/>
      <c r="P15" s="19"/>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2">
      <c r="A16" s="8">
        <v>8</v>
      </c>
      <c r="B16" s="9" t="s">
        <v>140</v>
      </c>
      <c r="C16" s="185">
        <v>0.85</v>
      </c>
      <c r="D16" s="28">
        <f t="shared" si="2"/>
        <v>0</v>
      </c>
      <c r="E16" s="487"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2">
      <c r="A17" s="8">
        <v>9</v>
      </c>
      <c r="B17" s="9" t="s">
        <v>141</v>
      </c>
      <c r="C17" s="185">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2">
      <c r="A18" s="8">
        <v>10</v>
      </c>
      <c r="B18" s="9" t="s">
        <v>142</v>
      </c>
      <c r="C18" s="185">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155</v>
      </c>
      <c r="C19" s="185">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156</v>
      </c>
      <c r="C20" s="185">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145</v>
      </c>
      <c r="C21" s="185">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146</v>
      </c>
      <c r="C22" s="185">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147</v>
      </c>
      <c r="C23" s="185">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9"/>
      <c r="B24" s="9" t="s">
        <v>148</v>
      </c>
      <c r="C24" s="186">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9"/>
      <c r="B26" s="9" t="s">
        <v>150</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x14ac:dyDescent="0.2">
      <c r="A27" s="489"/>
      <c r="B27" s="9" t="s">
        <v>157</v>
      </c>
      <c r="C27" s="491"/>
      <c r="D27" s="13"/>
      <c r="E27" s="490"/>
      <c r="F27" s="492"/>
      <c r="G27" s="492"/>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89"/>
      <c r="B28" s="9" t="s">
        <v>158</v>
      </c>
      <c r="C28" s="491"/>
      <c r="D28" s="13"/>
      <c r="E28" s="490"/>
      <c r="F28" s="492"/>
      <c r="G28" s="492"/>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x14ac:dyDescent="0.2">
      <c r="A29" s="489"/>
      <c r="B29" s="9" t="s">
        <v>159</v>
      </c>
      <c r="C29" s="491"/>
      <c r="D29" s="13"/>
      <c r="E29" s="490"/>
      <c r="F29" s="492"/>
      <c r="G29" s="492"/>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c r="Z29" s="3"/>
      <c r="AE29" s="5"/>
      <c r="AF29" s="5"/>
      <c r="AG29" s="5"/>
      <c r="AH29" s="5"/>
      <c r="AI29" s="5"/>
      <c r="AJ29" s="5"/>
      <c r="AK29" s="5"/>
      <c r="AL29" s="5"/>
      <c r="AM29" s="5"/>
      <c r="AN29" s="5"/>
      <c r="AO29" s="5"/>
      <c r="AP29" s="5"/>
      <c r="AQ29" s="5"/>
      <c r="AR29" s="5"/>
      <c r="AS29" s="5"/>
      <c r="AT29" s="5"/>
      <c r="BQ29" s="4"/>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c r="A51" s="486"/>
    </row>
    <row r="52" spans="1:1" s="3" customFormat="1" x14ac:dyDescent="0.2">
      <c r="A52" s="486"/>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3pKhzZydNO3GcftOIUuiy7Y9GGRxlgEF7kiV2/Nt2EmM0TnP8ypsS1aNXyOXjmTt0+hu8yeI8Z4SBXL7j3gYqQ==" saltValue="DbTGD6Uufo164eUtg7wrlA==" spinCount="100000" sheet="1"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9">
    <cfRule type="containsText" dxfId="126" priority="1" stopIfTrue="1" operator="containsText" text="PĀRSNIEGTAS IZMAKSAS">
      <formula>NOT(ISERROR(SEARCH("PĀRSNIEGTAS IZMAKSAS",D7)))</formula>
    </cfRule>
  </conditionalFormatting>
  <conditionalFormatting sqref="F8:G9">
    <cfRule type="containsText" dxfId="125" priority="6" stopIfTrue="1" operator="containsText" text="PĀRSNIEGTAS IZMAKSAS">
      <formula>NOT(ISERROR(SEARCH("PĀRSNIEGTAS IZMAKSAS",F8)))</formula>
    </cfRule>
  </conditionalFormatting>
  <conditionalFormatting sqref="F12:G12">
    <cfRule type="containsText" dxfId="124" priority="5" stopIfTrue="1" operator="containsText" text="PĀRSNIEGTAS IZMAKSAS">
      <formula>NOT(ISERROR(SEARCH("PĀRSNIEGTAS IZMAKSAS",F12)))</formula>
    </cfRule>
  </conditionalFormatting>
  <conditionalFormatting sqref="J5:Y5">
    <cfRule type="cellIs" dxfId="123"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8" activePane="bottomRight" state="frozen"/>
      <selection pane="topRight" activeCell="J25" sqref="J25"/>
      <selection pane="bottomLeft" activeCell="J25" sqref="J25"/>
      <selection pane="bottomRight" activeCell="F41" sqref="F38:I41"/>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160</v>
      </c>
      <c r="B1" s="531"/>
      <c r="C1" s="495"/>
      <c r="D1" s="538" t="s">
        <v>161</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6"/>
    </row>
    <row r="3" spans="1:69" s="3" customFormat="1" hidden="1" x14ac:dyDescent="0.2">
      <c r="A3" s="486"/>
    </row>
    <row r="4" spans="1:69" ht="24.95" customHeight="1" x14ac:dyDescent="0.35">
      <c r="A4" s="533" t="s">
        <v>120</v>
      </c>
      <c r="B4" s="533"/>
      <c r="C4" s="533"/>
      <c r="D4" s="3"/>
      <c r="E4" s="3"/>
      <c r="F4" s="3"/>
      <c r="G4" s="3"/>
      <c r="H4" s="3"/>
      <c r="I4" s="3"/>
      <c r="J4" s="3"/>
      <c r="K4" s="3"/>
      <c r="L4" s="3"/>
      <c r="M4" s="3"/>
      <c r="N4" s="3"/>
      <c r="O4" s="3"/>
      <c r="P4" s="3"/>
      <c r="Q4" s="3"/>
      <c r="R4" s="3"/>
      <c r="S4" s="3"/>
      <c r="T4" s="3"/>
      <c r="U4" s="3"/>
      <c r="V4" s="3"/>
      <c r="W4" s="3"/>
      <c r="X4" s="3"/>
      <c r="Y4" s="3"/>
      <c r="Z4" s="3"/>
    </row>
    <row r="5" spans="1:69" ht="21.75" customHeight="1" x14ac:dyDescent="0.2">
      <c r="A5" s="534" t="s">
        <v>121</v>
      </c>
      <c r="B5" s="535" t="s">
        <v>122</v>
      </c>
      <c r="C5" s="536" t="s">
        <v>123</v>
      </c>
      <c r="D5" s="530" t="s">
        <v>124</v>
      </c>
      <c r="E5" s="530"/>
      <c r="F5" s="530" t="s">
        <v>125</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t="str">
        <f>IF(OR(N5&gt;='Dati par projektu'!$C$17,N5="X"),"X",N5+1)</f>
        <v>X</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126</v>
      </c>
      <c r="C6" s="537"/>
      <c r="D6" s="135" t="s">
        <v>127</v>
      </c>
      <c r="E6" s="135"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hidden="1" x14ac:dyDescent="0.2">
      <c r="A7" s="8">
        <v>1</v>
      </c>
      <c r="B7" s="9" t="s">
        <v>131</v>
      </c>
      <c r="C7" s="185">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132</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2">
      <c r="A9" s="8">
        <v>3</v>
      </c>
      <c r="B9" s="9" t="s">
        <v>133</v>
      </c>
      <c r="C9" s="185">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2">
      <c r="A10" s="8">
        <v>4</v>
      </c>
      <c r="B10" s="9" t="s">
        <v>134</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135</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185">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137</v>
      </c>
      <c r="C13" s="185">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2">
      <c r="A14" s="11"/>
      <c r="B14" s="12"/>
      <c r="C14" s="185"/>
      <c r="D14" s="28"/>
      <c r="E14" s="487"/>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2">
      <c r="A15" s="11"/>
      <c r="B15" s="12"/>
      <c r="C15" s="185"/>
      <c r="D15" s="28"/>
      <c r="E15" s="487"/>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hidden="1" x14ac:dyDescent="0.2">
      <c r="A16" s="8">
        <v>8</v>
      </c>
      <c r="B16" s="9" t="s">
        <v>140</v>
      </c>
      <c r="C16" s="185">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hidden="1" x14ac:dyDescent="0.2">
      <c r="A17" s="8">
        <v>9</v>
      </c>
      <c r="B17" s="9" t="s">
        <v>141</v>
      </c>
      <c r="C17" s="185">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ht="25.5" x14ac:dyDescent="0.2">
      <c r="A18" s="8">
        <v>10</v>
      </c>
      <c r="B18" s="9" t="s">
        <v>467</v>
      </c>
      <c r="C18" s="185">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143</v>
      </c>
      <c r="C19" s="185">
        <v>0.85</v>
      </c>
      <c r="D19" s="28">
        <f t="shared" si="2"/>
        <v>0</v>
      </c>
      <c r="E19" s="487"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x14ac:dyDescent="0.2">
      <c r="A20" s="8">
        <v>12</v>
      </c>
      <c r="B20" s="9" t="s">
        <v>156</v>
      </c>
      <c r="C20" s="185">
        <v>0.85</v>
      </c>
      <c r="D20" s="28">
        <f t="shared" si="2"/>
        <v>0</v>
      </c>
      <c r="E20" s="487"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145</v>
      </c>
      <c r="C21" s="185">
        <v>0.85</v>
      </c>
      <c r="D21" s="28">
        <f t="shared" si="2"/>
        <v>0</v>
      </c>
      <c r="E21" s="487"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x14ac:dyDescent="0.2">
      <c r="A22" s="8">
        <v>14</v>
      </c>
      <c r="B22" s="9" t="s">
        <v>146</v>
      </c>
      <c r="C22" s="185">
        <v>0.85</v>
      </c>
      <c r="D22" s="28">
        <f t="shared" si="2"/>
        <v>0</v>
      </c>
      <c r="E22" s="487"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147</v>
      </c>
      <c r="C23" s="185">
        <v>0.85</v>
      </c>
      <c r="D23" s="28">
        <f t="shared" si="2"/>
        <v>0</v>
      </c>
      <c r="E23" s="487"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9"/>
      <c r="B24" s="9" t="s">
        <v>148</v>
      </c>
      <c r="C24" s="186">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9"/>
      <c r="B26" s="9" t="s">
        <v>150</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s="3" customFormat="1" x14ac:dyDescent="0.2">
      <c r="A27" s="486"/>
    </row>
    <row r="28" spans="1:69" s="3" customFormat="1" x14ac:dyDescent="0.2">
      <c r="A28" s="486"/>
    </row>
    <row r="29" spans="1:69" s="3" customFormat="1" x14ac:dyDescent="0.2">
      <c r="A29" s="486"/>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c r="A51" s="486"/>
    </row>
    <row r="52" spans="1:1" s="3" customFormat="1" x14ac:dyDescent="0.2">
      <c r="A52" s="486"/>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nNZBL4BgKG5O5SxA925jcJXAb9ToTRosP8bvMYgh1z5T5HCNorJuc5QaRZMwHIYcSbs3bP0An6kd/pL+YwPmFw==" saltValue="bUvBYqsREd6Ffeko/aA5fQ==" spinCount="100000" sheet="1"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6">
    <cfRule type="containsText" dxfId="122" priority="1" stopIfTrue="1" operator="containsText" text="PĀRSNIEGTAS IZMAKSAS">
      <formula>NOT(ISERROR(SEARCH("PĀRSNIEGTAS IZMAKSAS",D7)))</formula>
    </cfRule>
  </conditionalFormatting>
  <conditionalFormatting sqref="F8:G9">
    <cfRule type="containsText" dxfId="121" priority="4" stopIfTrue="1" operator="containsText" text="PĀRSNIEGTAS IZMAKSAS">
      <formula>NOT(ISERROR(SEARCH("PĀRSNIEGTAS IZMAKSAS",F8)))</formula>
    </cfRule>
  </conditionalFormatting>
  <conditionalFormatting sqref="F12:G12">
    <cfRule type="containsText" dxfId="120" priority="3" stopIfTrue="1" operator="containsText" text="PĀRSNIEGTAS IZMAKSAS">
      <formula>NOT(ISERROR(SEARCH("PĀRSNIEGTAS IZMAKSAS",F12)))</formula>
    </cfRule>
  </conditionalFormatting>
  <conditionalFormatting sqref="J5:Y5">
    <cfRule type="cellIs" dxfId="119"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J25" sqref="J25"/>
      <selection pane="bottomLeft" activeCell="J25" sqref="J25"/>
      <selection pane="bottomRight" activeCell="C3" sqref="C3"/>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4.140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1" t="s">
        <v>162</v>
      </c>
      <c r="B1" s="531"/>
      <c r="C1" s="485"/>
      <c r="D1" s="539" t="s">
        <v>163</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6"/>
    </row>
    <row r="3" spans="1:68" s="3" customFormat="1" ht="18.75" x14ac:dyDescent="0.3">
      <c r="A3" s="486"/>
      <c r="B3" s="510" t="s">
        <v>164</v>
      </c>
      <c r="C3" s="99"/>
      <c r="D3" s="100"/>
      <c r="E3" s="100"/>
      <c r="F3" s="100"/>
      <c r="G3" s="511" t="s">
        <v>165</v>
      </c>
      <c r="H3" s="189"/>
      <c r="I3" s="100"/>
      <c r="J3" s="100"/>
      <c r="K3" s="540" t="s">
        <v>166</v>
      </c>
      <c r="L3" s="541"/>
      <c r="M3" s="541"/>
      <c r="N3" s="542"/>
      <c r="O3" s="505"/>
      <c r="P3" s="496" t="s">
        <v>102</v>
      </c>
    </row>
    <row r="4" spans="1:68" ht="24.95" customHeight="1" x14ac:dyDescent="0.35">
      <c r="A4" s="533" t="s">
        <v>120</v>
      </c>
      <c r="B4" s="533"/>
      <c r="C4" s="533"/>
      <c r="D4" s="3"/>
      <c r="E4" s="3"/>
      <c r="F4" s="3"/>
      <c r="G4" s="3"/>
      <c r="H4" s="3"/>
      <c r="I4" s="3"/>
      <c r="J4" s="3"/>
      <c r="K4" s="3"/>
      <c r="L4" s="3"/>
      <c r="M4" s="3"/>
      <c r="N4" s="3"/>
      <c r="O4" s="3"/>
      <c r="P4" s="3"/>
      <c r="Q4" s="3"/>
      <c r="R4" s="3"/>
      <c r="S4" s="3"/>
      <c r="T4" s="3"/>
      <c r="U4" s="3"/>
      <c r="V4" s="3"/>
      <c r="W4" s="3"/>
      <c r="X4" s="3"/>
      <c r="Y4" s="3"/>
    </row>
    <row r="5" spans="1:68" ht="20.25" customHeight="1" x14ac:dyDescent="0.2">
      <c r="A5" s="534" t="s">
        <v>121</v>
      </c>
      <c r="B5" s="535" t="s">
        <v>122</v>
      </c>
      <c r="C5" s="536" t="s">
        <v>123</v>
      </c>
      <c r="D5" s="530" t="s">
        <v>124</v>
      </c>
      <c r="E5" s="530"/>
      <c r="F5" s="530" t="s">
        <v>125</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t="str">
        <f>IF(OR(N5&gt;='Dati par projektu'!$C$17,N5="X"),"X",N5+1)</f>
        <v>X</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AE5" s="5"/>
      <c r="AF5" s="5"/>
      <c r="AG5" s="5"/>
      <c r="AH5" s="5"/>
      <c r="AI5" s="5"/>
      <c r="AJ5" s="5"/>
      <c r="AK5" s="5"/>
      <c r="AL5" s="5"/>
      <c r="AM5" s="5"/>
      <c r="AN5" s="5"/>
      <c r="AO5" s="5"/>
      <c r="AP5" s="5"/>
      <c r="AQ5" s="5"/>
      <c r="AR5" s="5"/>
      <c r="AS5" s="5"/>
      <c r="AT5" s="5"/>
      <c r="AV5" s="6">
        <v>0.55000000000000004</v>
      </c>
    </row>
    <row r="6" spans="1:68" ht="27" customHeight="1" x14ac:dyDescent="0.2">
      <c r="A6" s="534"/>
      <c r="B6" s="535" t="s">
        <v>126</v>
      </c>
      <c r="C6" s="537"/>
      <c r="D6" s="135" t="s">
        <v>127</v>
      </c>
      <c r="E6" s="135"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AE6" s="5"/>
      <c r="AF6" s="5"/>
      <c r="AG6" s="5"/>
      <c r="AH6" s="5"/>
      <c r="AI6" s="5"/>
      <c r="AJ6" s="5"/>
      <c r="AK6" s="5"/>
      <c r="AL6" s="5"/>
      <c r="AM6" s="5"/>
      <c r="AN6" s="5"/>
      <c r="AO6" s="5"/>
      <c r="AP6" s="5"/>
      <c r="AQ6" s="5"/>
      <c r="AR6" s="5"/>
      <c r="AS6" s="5"/>
      <c r="AT6" s="5"/>
      <c r="AV6" s="6">
        <v>0.45</v>
      </c>
    </row>
    <row r="7" spans="1:68" hidden="1" x14ac:dyDescent="0.2">
      <c r="A7" s="8">
        <v>1</v>
      </c>
      <c r="B7" s="9" t="s">
        <v>131</v>
      </c>
      <c r="C7" s="185">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132</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2">
      <c r="A9" s="8">
        <v>3</v>
      </c>
      <c r="B9" s="9" t="s">
        <v>133</v>
      </c>
      <c r="C9" s="185">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2">
      <c r="A10" s="8">
        <v>4</v>
      </c>
      <c r="B10" s="9" t="s">
        <v>134</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2">
      <c r="A11" s="8">
        <v>5</v>
      </c>
      <c r="B11" s="9" t="s">
        <v>135</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136</v>
      </c>
      <c r="C12" s="185">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137</v>
      </c>
      <c r="C13" s="185">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5"/>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5"/>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x14ac:dyDescent="0.2">
      <c r="A16" s="8">
        <v>8</v>
      </c>
      <c r="B16" s="9" t="s">
        <v>140</v>
      </c>
      <c r="C16" s="185">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x14ac:dyDescent="0.2">
      <c r="A17" s="8">
        <v>9</v>
      </c>
      <c r="B17" s="9" t="s">
        <v>141</v>
      </c>
      <c r="C17" s="185">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ht="25.5" x14ac:dyDescent="0.2">
      <c r="A18" s="8">
        <v>10</v>
      </c>
      <c r="B18" s="9" t="s">
        <v>467</v>
      </c>
      <c r="C18" s="185">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143</v>
      </c>
      <c r="C19" s="185">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156</v>
      </c>
      <c r="C20" s="185">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145</v>
      </c>
      <c r="C21" s="185">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146</v>
      </c>
      <c r="C22" s="185">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147</v>
      </c>
      <c r="C23" s="185">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148</v>
      </c>
      <c r="C24" s="186">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150</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ht="16.5" customHeigh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3"/>
      <c r="B68" s="494"/>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heosifz6p9NlaixR6VdiwVunjt8nRWf0wfltDSn3DiVi0ZfeVMKCjXOoadNZs6jbCeTxircSBpvgQN143BZalg==" saltValue="aXyX26HZFfW2OiwnR3gNv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6">
    <cfRule type="containsText" dxfId="118" priority="1" stopIfTrue="1" operator="containsText" text="PĀRSNIEGTAS IZMAKSAS">
      <formula>NOT(ISERROR(SEARCH("PĀRSNIEGTAS IZMAKSAS",D7)))</formula>
    </cfRule>
  </conditionalFormatting>
  <conditionalFormatting sqref="F8:G9">
    <cfRule type="containsText" dxfId="117" priority="4" stopIfTrue="1" operator="containsText" text="PĀRSNIEGTAS IZMAKSAS">
      <formula>NOT(ISERROR(SEARCH("PĀRSNIEGTAS IZMAKSAS",F8)))</formula>
    </cfRule>
  </conditionalFormatting>
  <conditionalFormatting sqref="F12:G12">
    <cfRule type="containsText" dxfId="116" priority="3" stopIfTrue="1" operator="containsText" text="PĀRSNIEGTAS IZMAKSAS">
      <formula>NOT(ISERROR(SEARCH("PĀRSNIEGTAS IZMAKSAS",F12)))</formula>
    </cfRule>
  </conditionalFormatting>
  <conditionalFormatting sqref="J5:Y5">
    <cfRule type="cellIs" dxfId="115" priority="5" operator="equal">
      <formula>"x"</formula>
    </cfRule>
  </conditionalFormatting>
  <hyperlinks>
    <hyperlink ref="P3" r:id="rId1" xr:uid="{51CF18B8-776A-4520-B41E-741C20A9B7B7}"/>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Dati!$J$7:$J$10</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B20" sqref="B20"/>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167</v>
      </c>
      <c r="B1" s="531"/>
      <c r="C1" s="495"/>
      <c r="D1" s="538" t="s">
        <v>168</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18.75" x14ac:dyDescent="0.3">
      <c r="A3" s="486"/>
      <c r="B3" s="510" t="s">
        <v>164</v>
      </c>
      <c r="C3" s="99"/>
      <c r="D3" s="100"/>
      <c r="E3" s="100"/>
      <c r="F3" s="100"/>
      <c r="G3" s="511" t="s">
        <v>165</v>
      </c>
      <c r="H3" s="189"/>
      <c r="I3" s="100"/>
      <c r="J3" s="100"/>
      <c r="K3" s="540" t="s">
        <v>166</v>
      </c>
      <c r="L3" s="541"/>
      <c r="M3" s="541"/>
      <c r="N3" s="542"/>
      <c r="O3" s="505"/>
      <c r="P3" s="496" t="s">
        <v>102</v>
      </c>
    </row>
    <row r="4" spans="1:69" ht="24.95" customHeight="1" x14ac:dyDescent="0.35">
      <c r="A4" s="533" t="s">
        <v>120</v>
      </c>
      <c r="B4" s="533"/>
      <c r="C4" s="533"/>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34" t="s">
        <v>121</v>
      </c>
      <c r="B5" s="535" t="s">
        <v>122</v>
      </c>
      <c r="C5" s="536" t="s">
        <v>123</v>
      </c>
      <c r="D5" s="530" t="s">
        <v>124</v>
      </c>
      <c r="E5" s="530"/>
      <c r="F5" s="530" t="s">
        <v>125</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t="str">
        <f>IF(OR(N5&gt;='Dati par projektu'!$C$17,N5="X"),"X",N5+1)</f>
        <v>X</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126</v>
      </c>
      <c r="C6" s="537"/>
      <c r="D6" s="135" t="s">
        <v>127</v>
      </c>
      <c r="E6" s="135"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x14ac:dyDescent="0.2">
      <c r="A7" s="8">
        <v>1</v>
      </c>
      <c r="B7" s="9" t="s">
        <v>131</v>
      </c>
      <c r="C7" s="185">
        <v>0.85</v>
      </c>
      <c r="D7" s="28">
        <f>F7+G7</f>
        <v>0</v>
      </c>
      <c r="E7" s="487"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132</v>
      </c>
      <c r="C8" s="3"/>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133</v>
      </c>
      <c r="C9" s="3"/>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134</v>
      </c>
      <c r="C10" s="185">
        <v>0.85</v>
      </c>
      <c r="D10" s="28">
        <f t="shared" si="2"/>
        <v>0</v>
      </c>
      <c r="E10" s="487"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135</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3"/>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137</v>
      </c>
      <c r="D13" s="28">
        <f t="shared" si="2"/>
        <v>0</v>
      </c>
      <c r="E13" s="487" t="e">
        <f t="shared" si="0"/>
        <v>#DIV/0!</v>
      </c>
      <c r="F13" s="20">
        <f>ROUND(H13+J13+L13+N13+P13+R13+T13+V13+X13,2)</f>
        <v>0</v>
      </c>
      <c r="G13" s="20">
        <f>ROUND(I13+K13+M13+O13+Q13+S13+U13+W13+Y13,2)</f>
        <v>0</v>
      </c>
      <c r="H13" s="488">
        <f t="shared" ref="H13:Y13" si="4">SUM(H14:H15)</f>
        <v>0</v>
      </c>
      <c r="I13" s="488">
        <f t="shared" si="4"/>
        <v>0</v>
      </c>
      <c r="J13" s="488">
        <f t="shared" si="4"/>
        <v>0</v>
      </c>
      <c r="K13" s="488">
        <f t="shared" si="4"/>
        <v>0</v>
      </c>
      <c r="L13" s="488">
        <f t="shared" si="4"/>
        <v>0</v>
      </c>
      <c r="M13" s="488">
        <f t="shared" si="4"/>
        <v>0</v>
      </c>
      <c r="N13" s="488">
        <f t="shared" si="4"/>
        <v>0</v>
      </c>
      <c r="O13" s="488">
        <f t="shared" si="4"/>
        <v>0</v>
      </c>
      <c r="P13" s="488">
        <f t="shared" si="4"/>
        <v>0</v>
      </c>
      <c r="Q13" s="488">
        <f t="shared" si="4"/>
        <v>0</v>
      </c>
      <c r="R13" s="488">
        <f t="shared" si="4"/>
        <v>0</v>
      </c>
      <c r="S13" s="488">
        <f t="shared" si="4"/>
        <v>0</v>
      </c>
      <c r="T13" s="488">
        <f t="shared" si="4"/>
        <v>0</v>
      </c>
      <c r="U13" s="488">
        <f t="shared" si="4"/>
        <v>0</v>
      </c>
      <c r="V13" s="488">
        <f t="shared" si="4"/>
        <v>0</v>
      </c>
      <c r="W13" s="488">
        <f t="shared" si="4"/>
        <v>0</v>
      </c>
      <c r="X13" s="488">
        <f t="shared" si="4"/>
        <v>0</v>
      </c>
      <c r="Y13" s="488">
        <f t="shared" si="4"/>
        <v>0</v>
      </c>
      <c r="AE13" s="5"/>
      <c r="AF13" s="5"/>
      <c r="AG13" s="5"/>
      <c r="AH13" s="5"/>
      <c r="AI13" s="5"/>
      <c r="AJ13" s="5"/>
      <c r="AK13" s="5"/>
      <c r="AL13" s="5"/>
      <c r="AM13" s="5"/>
      <c r="AN13" s="5"/>
      <c r="AO13" s="5"/>
      <c r="AP13" s="5"/>
      <c r="AQ13" s="5"/>
      <c r="AR13" s="5"/>
      <c r="AS13" s="5"/>
      <c r="AT13" s="5"/>
    </row>
    <row r="14" spans="1:69" s="3" customFormat="1" x14ac:dyDescent="0.2">
      <c r="A14" s="11" t="s">
        <v>138</v>
      </c>
      <c r="B14" s="12" t="s">
        <v>153</v>
      </c>
      <c r="C14" s="185">
        <v>1</v>
      </c>
      <c r="D14" s="28">
        <f t="shared" si="2"/>
        <v>0</v>
      </c>
      <c r="E14" s="487"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139</v>
      </c>
      <c r="B15" s="12" t="s">
        <v>154</v>
      </c>
      <c r="C15" s="185">
        <v>0.85</v>
      </c>
      <c r="D15" s="28">
        <f t="shared" si="2"/>
        <v>0</v>
      </c>
      <c r="E15" s="487" t="e">
        <f t="shared" si="0"/>
        <v>#DIV/0!</v>
      </c>
      <c r="F15" s="27">
        <f t="shared" ref="F15:G23" si="5">ROUND(H15+J15+L15+N15+P15+R15+T15+V15+X15,2)</f>
        <v>0</v>
      </c>
      <c r="G15" s="27">
        <f t="shared" si="5"/>
        <v>0</v>
      </c>
      <c r="H15" s="19"/>
      <c r="I15" s="19"/>
      <c r="J15" s="19"/>
      <c r="K15" s="19"/>
      <c r="L15" s="19"/>
      <c r="M15" s="19"/>
      <c r="N15" s="19"/>
      <c r="O15" s="19"/>
      <c r="P15" s="19"/>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140</v>
      </c>
      <c r="C16" s="185">
        <v>0.85</v>
      </c>
      <c r="D16" s="28">
        <f t="shared" si="2"/>
        <v>0</v>
      </c>
      <c r="E16" s="487"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141</v>
      </c>
      <c r="C17" s="185">
        <v>0.85</v>
      </c>
      <c r="D17" s="28">
        <f t="shared" si="2"/>
        <v>0</v>
      </c>
      <c r="E17" s="487"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142</v>
      </c>
      <c r="C18" s="185">
        <v>0.85</v>
      </c>
      <c r="D18" s="28">
        <f t="shared" si="2"/>
        <v>0</v>
      </c>
      <c r="E18" s="487"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155</v>
      </c>
      <c r="C19" s="185">
        <v>1</v>
      </c>
      <c r="D19" s="28">
        <f t="shared" si="2"/>
        <v>0</v>
      </c>
      <c r="E19" s="487"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156</v>
      </c>
      <c r="C20" s="185">
        <v>0.85</v>
      </c>
      <c r="D20" s="28">
        <f t="shared" si="2"/>
        <v>0</v>
      </c>
      <c r="E20" s="487"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145</v>
      </c>
      <c r="C21" s="185">
        <v>0.85</v>
      </c>
      <c r="D21" s="28">
        <f t="shared" si="2"/>
        <v>0</v>
      </c>
      <c r="E21" s="487"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146</v>
      </c>
      <c r="C22" s="185">
        <v>0.85</v>
      </c>
      <c r="D22" s="28">
        <f t="shared" si="2"/>
        <v>0</v>
      </c>
      <c r="E22" s="487"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147</v>
      </c>
      <c r="C23" s="185">
        <v>0.85</v>
      </c>
      <c r="D23" s="28">
        <f t="shared" si="2"/>
        <v>0</v>
      </c>
      <c r="E23" s="487"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9"/>
      <c r="B24" s="9" t="s">
        <v>148</v>
      </c>
      <c r="C24" s="186">
        <v>0.85</v>
      </c>
      <c r="D24" s="28">
        <f>F24+G24</f>
        <v>0</v>
      </c>
      <c r="E24" s="490"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9"/>
      <c r="B26" s="9" t="s">
        <v>150</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89"/>
      <c r="B27" s="9" t="s">
        <v>157</v>
      </c>
      <c r="C27" s="491"/>
      <c r="D27" s="13"/>
      <c r="E27" s="490"/>
      <c r="F27" s="492"/>
      <c r="G27" s="492"/>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89"/>
      <c r="B28" s="9" t="s">
        <v>158</v>
      </c>
      <c r="C28" s="491"/>
      <c r="D28" s="13"/>
      <c r="E28" s="490"/>
      <c r="F28" s="492"/>
      <c r="G28" s="492"/>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89"/>
      <c r="B29" s="9" t="s">
        <v>159</v>
      </c>
      <c r="C29" s="491"/>
      <c r="D29" s="13"/>
      <c r="E29" s="490"/>
      <c r="F29" s="492"/>
      <c r="G29" s="492"/>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2">
      <c r="A30" s="486"/>
    </row>
    <row r="31" spans="1:69" s="3" customFormat="1" x14ac:dyDescent="0.2">
      <c r="A31" s="486"/>
    </row>
    <row r="32" spans="1:69"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nQ0p3Oc1udpOVHIkm+WtE1/Hpmdd+uk/47y/3Ci7yC/bafJnR9SZGRoukFVzELNUrUv1w5W0vXzdZ/OUzh2OOQ==" saltValue="5ENbueRVCwPvXqq+kkWsGw=="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4" priority="1" stopIfTrue="1" operator="containsText" text="PĀRSNIEGTAS IZMAKSAS">
      <formula>NOT(ISERROR(SEARCH("PĀRSNIEGTAS IZMAKSAS",D7)))</formula>
    </cfRule>
  </conditionalFormatting>
  <conditionalFormatting sqref="F8:G9">
    <cfRule type="containsText" dxfId="113" priority="7" stopIfTrue="1" operator="containsText" text="PĀRSNIEGTAS IZMAKSAS">
      <formula>NOT(ISERROR(SEARCH("PĀRSNIEGTAS IZMAKSAS",F8)))</formula>
    </cfRule>
  </conditionalFormatting>
  <conditionalFormatting sqref="F12:G12">
    <cfRule type="containsText" dxfId="112" priority="6" stopIfTrue="1" operator="containsText" text="PĀRSNIEGTAS IZMAKSAS">
      <formula>NOT(ISERROR(SEARCH("PĀRSNIEGTAS IZMAKSAS",F12)))</formula>
    </cfRule>
  </conditionalFormatting>
  <conditionalFormatting sqref="J5:Y5">
    <cfRule type="cellIs" dxfId="111"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 C10:C11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8" activePane="bottomRight" state="frozen"/>
      <selection pane="topRight" activeCell="J25" sqref="J25"/>
      <selection pane="bottomLeft" activeCell="J25" sqref="J25"/>
      <selection pane="bottomRight" activeCell="M19" sqref="M19"/>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31" t="s">
        <v>169</v>
      </c>
      <c r="B1" s="531"/>
      <c r="C1" s="495"/>
      <c r="D1" s="538" t="s">
        <v>170</v>
      </c>
      <c r="E1" s="538"/>
      <c r="F1" s="538"/>
      <c r="G1" s="538"/>
      <c r="H1" s="538"/>
      <c r="I1" s="538"/>
      <c r="J1" s="538"/>
      <c r="K1" s="538"/>
      <c r="L1" s="538"/>
      <c r="M1" s="538"/>
      <c r="N1" s="538"/>
      <c r="O1" s="538"/>
      <c r="P1" s="538"/>
      <c r="Q1" s="538"/>
      <c r="R1" s="538"/>
      <c r="S1" s="538"/>
      <c r="T1" s="538"/>
      <c r="U1" s="538"/>
      <c r="V1" s="538"/>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6"/>
    </row>
    <row r="3" spans="1:69" s="3" customFormat="1" ht="24" customHeight="1" x14ac:dyDescent="0.3">
      <c r="A3" s="486"/>
      <c r="B3" s="510" t="s">
        <v>164</v>
      </c>
      <c r="C3" s="99"/>
      <c r="D3" s="100"/>
      <c r="E3" s="100"/>
      <c r="F3" s="100"/>
      <c r="G3" s="511" t="s">
        <v>165</v>
      </c>
      <c r="H3" s="189"/>
      <c r="I3" s="100"/>
      <c r="J3" s="100"/>
      <c r="K3" s="540" t="s">
        <v>166</v>
      </c>
      <c r="L3" s="541"/>
      <c r="M3" s="541"/>
      <c r="N3" s="542"/>
      <c r="O3" s="505"/>
      <c r="P3" s="496" t="s">
        <v>102</v>
      </c>
      <c r="T3" s="543" t="s">
        <v>171</v>
      </c>
      <c r="U3" s="543"/>
      <c r="V3" s="543"/>
      <c r="W3" s="543"/>
      <c r="X3" s="190"/>
      <c r="AA3" s="3">
        <f>IF(X3="",0,IF(X3="Jā",2,1))</f>
        <v>0</v>
      </c>
    </row>
    <row r="4" spans="1:69" ht="24.95" customHeight="1" x14ac:dyDescent="0.35">
      <c r="A4" s="533" t="s">
        <v>120</v>
      </c>
      <c r="B4" s="533"/>
      <c r="C4" s="533"/>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4" t="s">
        <v>121</v>
      </c>
      <c r="B5" s="535" t="s">
        <v>122</v>
      </c>
      <c r="C5" s="536" t="s">
        <v>123</v>
      </c>
      <c r="D5" s="530" t="s">
        <v>124</v>
      </c>
      <c r="E5" s="530"/>
      <c r="F5" s="530" t="s">
        <v>125</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t="str">
        <f>IF(OR(N5&gt;='Dati par projektu'!$C$17,N5="X"),"X",N5+1)</f>
        <v>X</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Z5" s="3"/>
      <c r="AE5" s="5"/>
      <c r="AF5" s="5"/>
      <c r="AG5" s="5"/>
      <c r="AH5" s="5"/>
      <c r="AI5" s="5"/>
      <c r="AJ5" s="5"/>
      <c r="AK5" s="5"/>
      <c r="AL5" s="5"/>
      <c r="AM5" s="5"/>
      <c r="AN5" s="5"/>
      <c r="AO5" s="5"/>
      <c r="AP5" s="5"/>
      <c r="AQ5" s="5"/>
      <c r="AR5" s="5"/>
      <c r="AS5" s="5"/>
      <c r="AT5" s="5"/>
      <c r="AV5" s="6">
        <v>0.55000000000000004</v>
      </c>
      <c r="BQ5" s="4"/>
    </row>
    <row r="6" spans="1:69" ht="27" customHeight="1" x14ac:dyDescent="0.2">
      <c r="A6" s="534"/>
      <c r="B6" s="535" t="s">
        <v>126</v>
      </c>
      <c r="C6" s="537"/>
      <c r="D6" s="135" t="s">
        <v>127</v>
      </c>
      <c r="E6" s="135"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Z6" s="3"/>
      <c r="AE6" s="5"/>
      <c r="AF6" s="5"/>
      <c r="AG6" s="5"/>
      <c r="AH6" s="5"/>
      <c r="AI6" s="5"/>
      <c r="AJ6" s="5"/>
      <c r="AK6" s="5"/>
      <c r="AL6" s="5"/>
      <c r="AM6" s="5"/>
      <c r="AN6" s="5"/>
      <c r="AO6" s="5"/>
      <c r="AP6" s="5"/>
      <c r="AQ6" s="5"/>
      <c r="AR6" s="5"/>
      <c r="AS6" s="5"/>
      <c r="AT6" s="5"/>
      <c r="AV6" s="6">
        <v>0.45</v>
      </c>
      <c r="BQ6" s="4"/>
    </row>
    <row r="7" spans="1:69" hidden="1" x14ac:dyDescent="0.2">
      <c r="A7" s="8">
        <v>1</v>
      </c>
      <c r="B7" s="9" t="s">
        <v>131</v>
      </c>
      <c r="C7" s="185">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132</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2">
      <c r="A9" s="8">
        <v>3</v>
      </c>
      <c r="B9" s="9" t="s">
        <v>133</v>
      </c>
      <c r="C9" s="185">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2">
      <c r="A10" s="8">
        <v>4</v>
      </c>
      <c r="B10" s="9" t="s">
        <v>134</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2">
      <c r="A11" s="8">
        <v>5</v>
      </c>
      <c r="B11" s="9" t="s">
        <v>135</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136</v>
      </c>
      <c r="C12" s="185">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137</v>
      </c>
      <c r="C13" s="185">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5"/>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5"/>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hidden="1" x14ac:dyDescent="0.2">
      <c r="A16" s="8">
        <v>8</v>
      </c>
      <c r="B16" s="9" t="s">
        <v>140</v>
      </c>
      <c r="C16" s="185">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x14ac:dyDescent="0.2">
      <c r="A17" s="8">
        <v>9</v>
      </c>
      <c r="B17" s="9" t="s">
        <v>141</v>
      </c>
      <c r="C17" s="185">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ht="25.5" x14ac:dyDescent="0.2">
      <c r="A18" s="8">
        <v>10</v>
      </c>
      <c r="B18" s="9" t="s">
        <v>467</v>
      </c>
      <c r="C18" s="185">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143</v>
      </c>
      <c r="C19" s="185">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144</v>
      </c>
      <c r="C20" s="185">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145</v>
      </c>
      <c r="C21" s="185">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146</v>
      </c>
      <c r="C22" s="185">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147</v>
      </c>
      <c r="C23" s="185">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148</v>
      </c>
      <c r="C24" s="186">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150</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c r="A42" s="486"/>
    </row>
    <row r="43" spans="1:1" s="3" customFormat="1" x14ac:dyDescent="0.2">
      <c r="A43" s="486"/>
    </row>
    <row r="44" spans="1:1" s="3" customFormat="1" x14ac:dyDescent="0.2">
      <c r="A44" s="486"/>
    </row>
    <row r="45" spans="1:1" s="3" customFormat="1" x14ac:dyDescent="0.2">
      <c r="A45" s="486"/>
    </row>
    <row r="46" spans="1:1" s="3" customFormat="1" x14ac:dyDescent="0.2">
      <c r="A46" s="486"/>
    </row>
    <row r="47" spans="1:1" s="3" customFormat="1" x14ac:dyDescent="0.2">
      <c r="A47" s="486"/>
    </row>
    <row r="48" spans="1:1" s="3" customFormat="1" x14ac:dyDescent="0.2">
      <c r="A48" s="486"/>
    </row>
    <row r="49" spans="1:1" s="3" customFormat="1" x14ac:dyDescent="0.2">
      <c r="A49" s="486"/>
    </row>
    <row r="50" spans="1:1" s="3" customFormat="1" x14ac:dyDescent="0.2">
      <c r="A50" s="486"/>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GcCmLo7vEK3RKL9mwMUTUZ2gUSG/xhGL1n7Ernwcs5aKMbnZwCtTMauM/LLTHPd0aKClI+XkXdJ/l08OoseYOA==" saltValue="QwgFEXZpOasAAjThODeRww=="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10" priority="1" stopIfTrue="1" operator="containsText" text="PĀRSNIEGTAS IZMAKSAS">
      <formula>NOT(ISERROR(SEARCH("PĀRSNIEGTAS IZMAKSAS",D7)))</formula>
    </cfRule>
  </conditionalFormatting>
  <conditionalFormatting sqref="F8:G9">
    <cfRule type="containsText" dxfId="109" priority="4" stopIfTrue="1" operator="containsText" text="PĀRSNIEGTAS IZMAKSAS">
      <formula>NOT(ISERROR(SEARCH("PĀRSNIEGTAS IZMAKSAS",F8)))</formula>
    </cfRule>
  </conditionalFormatting>
  <conditionalFormatting sqref="F12:G12">
    <cfRule type="containsText" dxfId="108" priority="3" stopIfTrue="1" operator="containsText" text="PĀRSNIEGTAS IZMAKSAS">
      <formula>NOT(ISERROR(SEARCH("PĀRSNIEGTAS IZMAKSAS",F12)))</formula>
    </cfRule>
  </conditionalFormatting>
  <conditionalFormatting sqref="J5:Y5">
    <cfRule type="cellIs" dxfId="107" priority="5" operator="equal">
      <formula>"x"</formula>
    </cfRule>
  </conditionalFormatting>
  <hyperlinks>
    <hyperlink ref="P3" r:id="rId1" xr:uid="{5D8787A1-ACEB-479B-8A2C-C0C5A4CA19EB}"/>
  </hyperlinks>
  <pageMargins left="0.7" right="0.7" top="0.75" bottom="0.75" header="0.3" footer="0.3"/>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Dati!$J$7:$J$10</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I7" activePane="bottomRight" state="frozen"/>
      <selection pane="topRight" activeCell="J25" sqref="J25"/>
      <selection pane="bottomLeft" activeCell="J25" sqref="J25"/>
      <selection pane="bottomRight" activeCell="B31" sqref="B31"/>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31" t="s">
        <v>172</v>
      </c>
      <c r="B1" s="531"/>
      <c r="C1" s="485"/>
      <c r="D1" s="539" t="s">
        <v>173</v>
      </c>
      <c r="E1" s="539"/>
      <c r="F1" s="539"/>
      <c r="G1" s="539"/>
      <c r="H1" s="539"/>
      <c r="I1" s="539"/>
      <c r="J1" s="539"/>
      <c r="K1" s="539"/>
      <c r="L1" s="539"/>
      <c r="M1" s="539"/>
      <c r="N1" s="539"/>
      <c r="O1" s="539"/>
      <c r="P1" s="539"/>
      <c r="Q1" s="539"/>
      <c r="R1" s="539"/>
      <c r="S1" s="539"/>
      <c r="T1" s="539"/>
      <c r="U1" s="539"/>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6"/>
    </row>
    <row r="3" spans="1:68" s="3" customFormat="1" ht="18.75" x14ac:dyDescent="0.3">
      <c r="A3" s="486"/>
      <c r="B3" s="510" t="s">
        <v>164</v>
      </c>
      <c r="C3" s="99"/>
      <c r="D3" s="100"/>
      <c r="E3" s="100"/>
      <c r="F3" s="100"/>
      <c r="G3" s="511" t="s">
        <v>165</v>
      </c>
      <c r="H3" s="189"/>
      <c r="I3" s="100"/>
      <c r="J3" s="100"/>
      <c r="K3" s="540" t="s">
        <v>166</v>
      </c>
      <c r="L3" s="541"/>
      <c r="M3" s="541"/>
      <c r="N3" s="542"/>
      <c r="O3" s="505"/>
      <c r="P3" s="496" t="s">
        <v>102</v>
      </c>
    </row>
    <row r="4" spans="1:68" ht="24.95" customHeight="1" x14ac:dyDescent="0.35">
      <c r="A4" s="533" t="s">
        <v>120</v>
      </c>
      <c r="B4" s="533"/>
      <c r="C4" s="533"/>
      <c r="D4" s="3"/>
      <c r="E4" s="3"/>
      <c r="F4" s="3"/>
      <c r="G4" s="3"/>
      <c r="H4" s="3"/>
      <c r="I4" s="3"/>
      <c r="J4" s="3"/>
      <c r="K4" s="3"/>
      <c r="L4" s="3"/>
      <c r="M4" s="3"/>
      <c r="N4" s="3"/>
      <c r="O4" s="3"/>
      <c r="P4" s="3"/>
      <c r="Q4" s="3"/>
      <c r="R4" s="3"/>
      <c r="S4" s="3"/>
      <c r="T4" s="3"/>
      <c r="U4" s="3"/>
      <c r="V4" s="3"/>
      <c r="W4" s="3"/>
      <c r="X4" s="3"/>
      <c r="Y4" s="3"/>
    </row>
    <row r="5" spans="1:68" ht="21.75" customHeight="1" x14ac:dyDescent="0.2">
      <c r="A5" s="534" t="s">
        <v>121</v>
      </c>
      <c r="B5" s="535" t="s">
        <v>122</v>
      </c>
      <c r="C5" s="536" t="s">
        <v>123</v>
      </c>
      <c r="D5" s="530" t="s">
        <v>124</v>
      </c>
      <c r="E5" s="530"/>
      <c r="F5" s="530" t="s">
        <v>125</v>
      </c>
      <c r="G5" s="530"/>
      <c r="H5" s="530">
        <f>'Dati par projektu'!E13</f>
        <v>2024</v>
      </c>
      <c r="I5" s="530"/>
      <c r="J5" s="530">
        <f>IF(OR(H5&gt;='Dati par projektu'!$C$17,H5="X"),"X",H5+1)</f>
        <v>2025</v>
      </c>
      <c r="K5" s="530"/>
      <c r="L5" s="530">
        <f>IF(OR(J5&gt;='Dati par projektu'!$C$17,J5="X"),"X",J5+1)</f>
        <v>2026</v>
      </c>
      <c r="M5" s="530"/>
      <c r="N5" s="530">
        <f>IF(OR(L5&gt;='Dati par projektu'!$C$17,L5="X"),"X",L5+1)</f>
        <v>2027</v>
      </c>
      <c r="O5" s="530"/>
      <c r="P5" s="530" t="str">
        <f>IF(OR(N5&gt;='Dati par projektu'!$C$17,N5="X"),"X",N5+1)</f>
        <v>X</v>
      </c>
      <c r="Q5" s="530"/>
      <c r="R5" s="530" t="str">
        <f>IF(OR(P5&gt;='Dati par projektu'!$C$17,P5="X"),"X",P5+1)</f>
        <v>X</v>
      </c>
      <c r="S5" s="530"/>
      <c r="T5" s="530" t="str">
        <f>IF(OR(R5&gt;='Dati par projektu'!$C$17,R5="X"),"X",R5+1)</f>
        <v>X</v>
      </c>
      <c r="U5" s="530"/>
      <c r="V5" s="530" t="str">
        <f>IF(OR(T5&gt;='Dati par projektu'!$C$17,T5="X"),"X",T5+1)</f>
        <v>X</v>
      </c>
      <c r="W5" s="530"/>
      <c r="X5" s="530" t="str">
        <f>IF(OR(V5&gt;='Dati par projektu'!$C$17,V5="X"),"X",V5+1)</f>
        <v>X</v>
      </c>
      <c r="Y5" s="530"/>
      <c r="AE5" s="5"/>
      <c r="AF5" s="5"/>
      <c r="AG5" s="5"/>
      <c r="AH5" s="5"/>
      <c r="AI5" s="5"/>
      <c r="AJ5" s="5"/>
      <c r="AK5" s="5"/>
      <c r="AL5" s="5"/>
      <c r="AM5" s="5"/>
      <c r="AN5" s="5"/>
      <c r="AO5" s="5"/>
      <c r="AP5" s="5"/>
      <c r="AQ5" s="5"/>
      <c r="AR5" s="5"/>
      <c r="AS5" s="5"/>
      <c r="AT5" s="5"/>
      <c r="AV5" s="6">
        <v>0.55000000000000004</v>
      </c>
    </row>
    <row r="6" spans="1:68" ht="27" customHeight="1" x14ac:dyDescent="0.2">
      <c r="A6" s="534"/>
      <c r="B6" s="535" t="s">
        <v>126</v>
      </c>
      <c r="C6" s="537"/>
      <c r="D6" s="135" t="s">
        <v>127</v>
      </c>
      <c r="E6" s="135" t="s">
        <v>128</v>
      </c>
      <c r="F6" s="7" t="s">
        <v>129</v>
      </c>
      <c r="G6" s="7" t="s">
        <v>130</v>
      </c>
      <c r="H6" s="7" t="s">
        <v>129</v>
      </c>
      <c r="I6" s="7" t="s">
        <v>130</v>
      </c>
      <c r="J6" s="7" t="s">
        <v>129</v>
      </c>
      <c r="K6" s="7" t="s">
        <v>130</v>
      </c>
      <c r="L6" s="7" t="s">
        <v>129</v>
      </c>
      <c r="M6" s="7" t="s">
        <v>130</v>
      </c>
      <c r="N6" s="7" t="s">
        <v>129</v>
      </c>
      <c r="O6" s="7" t="s">
        <v>130</v>
      </c>
      <c r="P6" s="7" t="s">
        <v>129</v>
      </c>
      <c r="Q6" s="7" t="s">
        <v>130</v>
      </c>
      <c r="R6" s="7" t="s">
        <v>129</v>
      </c>
      <c r="S6" s="7" t="s">
        <v>130</v>
      </c>
      <c r="T6" s="7" t="s">
        <v>129</v>
      </c>
      <c r="U6" s="7" t="s">
        <v>130</v>
      </c>
      <c r="V6" s="7" t="s">
        <v>129</v>
      </c>
      <c r="W6" s="7" t="s">
        <v>130</v>
      </c>
      <c r="X6" s="7" t="s">
        <v>129</v>
      </c>
      <c r="Y6" s="7" t="s">
        <v>130</v>
      </c>
      <c r="AE6" s="5"/>
      <c r="AF6" s="5"/>
      <c r="AG6" s="5"/>
      <c r="AH6" s="5"/>
      <c r="AI6" s="5"/>
      <c r="AJ6" s="5"/>
      <c r="AK6" s="5"/>
      <c r="AL6" s="5"/>
      <c r="AM6" s="5"/>
      <c r="AN6" s="5"/>
      <c r="AO6" s="5"/>
      <c r="AP6" s="5"/>
      <c r="AQ6" s="5"/>
      <c r="AR6" s="5"/>
      <c r="AS6" s="5"/>
      <c r="AT6" s="5"/>
      <c r="AV6" s="6">
        <v>0.45</v>
      </c>
    </row>
    <row r="7" spans="1:68" hidden="1" x14ac:dyDescent="0.2">
      <c r="A7" s="8">
        <v>1</v>
      </c>
      <c r="B7" s="9" t="s">
        <v>131</v>
      </c>
      <c r="C7" s="185">
        <v>0.85</v>
      </c>
      <c r="D7" s="28">
        <f>F7+G7</f>
        <v>0</v>
      </c>
      <c r="E7" s="487"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132</v>
      </c>
      <c r="C8" s="185">
        <v>0.85</v>
      </c>
      <c r="D8" s="28">
        <f t="shared" ref="D8:D23" si="2">F8+G8</f>
        <v>0</v>
      </c>
      <c r="E8" s="487"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2">
      <c r="A9" s="8">
        <v>3</v>
      </c>
      <c r="B9" s="9" t="s">
        <v>133</v>
      </c>
      <c r="C9" s="185">
        <v>0.85</v>
      </c>
      <c r="D9" s="28">
        <f t="shared" si="2"/>
        <v>0</v>
      </c>
      <c r="E9" s="487"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2">
      <c r="A10" s="8">
        <v>4</v>
      </c>
      <c r="B10" s="9" t="s">
        <v>134</v>
      </c>
      <c r="C10" s="185">
        <v>0.85</v>
      </c>
      <c r="D10" s="28">
        <f t="shared" si="2"/>
        <v>0</v>
      </c>
      <c r="E10" s="487"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2">
      <c r="A11" s="8">
        <v>5</v>
      </c>
      <c r="B11" s="9" t="s">
        <v>135</v>
      </c>
      <c r="C11" s="185">
        <v>0.85</v>
      </c>
      <c r="D11" s="28">
        <f t="shared" si="2"/>
        <v>0</v>
      </c>
      <c r="E11" s="487"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136</v>
      </c>
      <c r="C12" s="185">
        <v>0.85</v>
      </c>
      <c r="D12" s="28">
        <f t="shared" si="2"/>
        <v>0</v>
      </c>
      <c r="E12" s="487"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137</v>
      </c>
      <c r="C13" s="185">
        <v>0.85</v>
      </c>
      <c r="D13" s="28">
        <f t="shared" si="2"/>
        <v>0</v>
      </c>
      <c r="E13" s="487"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5"/>
      <c r="D14" s="28"/>
      <c r="E14" s="487"/>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5"/>
      <c r="D15" s="28"/>
      <c r="E15" s="487"/>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x14ac:dyDescent="0.2">
      <c r="A16" s="8">
        <v>8</v>
      </c>
      <c r="B16" s="9" t="s">
        <v>140</v>
      </c>
      <c r="C16" s="185">
        <v>0.85</v>
      </c>
      <c r="D16" s="28">
        <f t="shared" si="2"/>
        <v>0</v>
      </c>
      <c r="E16" s="487"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x14ac:dyDescent="0.2">
      <c r="A17" s="8">
        <v>9</v>
      </c>
      <c r="B17" s="9" t="s">
        <v>141</v>
      </c>
      <c r="C17" s="185">
        <v>0.85</v>
      </c>
      <c r="D17" s="28">
        <f t="shared" si="2"/>
        <v>0</v>
      </c>
      <c r="E17" s="487"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ht="25.5" x14ac:dyDescent="0.2">
      <c r="A18" s="8">
        <v>10</v>
      </c>
      <c r="B18" s="9" t="s">
        <v>467</v>
      </c>
      <c r="C18" s="185">
        <v>0.85</v>
      </c>
      <c r="D18" s="28">
        <f t="shared" si="2"/>
        <v>0</v>
      </c>
      <c r="E18" s="487"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143</v>
      </c>
      <c r="C19" s="185">
        <v>0.85</v>
      </c>
      <c r="D19" s="28">
        <f t="shared" si="2"/>
        <v>0</v>
      </c>
      <c r="E19" s="487"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x14ac:dyDescent="0.2">
      <c r="A20" s="8">
        <v>12</v>
      </c>
      <c r="B20" s="9" t="s">
        <v>156</v>
      </c>
      <c r="C20" s="185">
        <v>0.85</v>
      </c>
      <c r="D20" s="28">
        <f t="shared" si="2"/>
        <v>0</v>
      </c>
      <c r="E20" s="487"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145</v>
      </c>
      <c r="C21" s="185">
        <v>0.85</v>
      </c>
      <c r="D21" s="28">
        <f t="shared" si="2"/>
        <v>0</v>
      </c>
      <c r="E21" s="487"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x14ac:dyDescent="0.2">
      <c r="A22" s="8">
        <v>14</v>
      </c>
      <c r="B22" s="9" t="s">
        <v>146</v>
      </c>
      <c r="C22" s="185">
        <v>0.85</v>
      </c>
      <c r="D22" s="28">
        <f t="shared" si="2"/>
        <v>0</v>
      </c>
      <c r="E22" s="487"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147</v>
      </c>
      <c r="C23" s="185">
        <v>0.85</v>
      </c>
      <c r="D23" s="28">
        <f t="shared" si="2"/>
        <v>0</v>
      </c>
      <c r="E23" s="487"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9"/>
      <c r="B24" s="9" t="s">
        <v>148</v>
      </c>
      <c r="C24" s="186">
        <v>0.85</v>
      </c>
      <c r="D24" s="28">
        <f>F24+G24</f>
        <v>0</v>
      </c>
      <c r="E24" s="490"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9"/>
      <c r="B25" s="9" t="s">
        <v>149</v>
      </c>
      <c r="C25" s="491"/>
      <c r="D25" s="13"/>
      <c r="E25" s="490"/>
      <c r="F25" s="492"/>
      <c r="G25" s="492"/>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9"/>
      <c r="B26" s="9" t="s">
        <v>150</v>
      </c>
      <c r="C26" s="491"/>
      <c r="D26" s="13"/>
      <c r="E26" s="490"/>
      <c r="F26" s="492"/>
      <c r="G26" s="492"/>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2">
      <c r="A27" s="486"/>
    </row>
    <row r="28" spans="1:46" s="3" customFormat="1" x14ac:dyDescent="0.2">
      <c r="A28" s="486"/>
    </row>
    <row r="29" spans="1:46" s="3" customFormat="1" x14ac:dyDescent="0.2">
      <c r="A29" s="486"/>
    </row>
    <row r="30" spans="1:46" s="3" customFormat="1" x14ac:dyDescent="0.2">
      <c r="A30" s="486"/>
    </row>
    <row r="31" spans="1:46" s="3" customFormat="1" x14ac:dyDescent="0.2">
      <c r="A31" s="486"/>
    </row>
    <row r="32" spans="1:46" s="3" customFormat="1" x14ac:dyDescent="0.2">
      <c r="A32" s="486"/>
    </row>
    <row r="33" spans="1:1" s="3" customFormat="1" x14ac:dyDescent="0.2">
      <c r="A33" s="486"/>
    </row>
    <row r="34" spans="1:1" s="3" customFormat="1" x14ac:dyDescent="0.2">
      <c r="A34" s="486"/>
    </row>
    <row r="35" spans="1:1" s="3" customFormat="1" x14ac:dyDescent="0.2">
      <c r="A35" s="486"/>
    </row>
    <row r="36" spans="1:1" s="3" customFormat="1" x14ac:dyDescent="0.2">
      <c r="A36" s="486"/>
    </row>
    <row r="37" spans="1:1" s="3" customFormat="1" x14ac:dyDescent="0.2">
      <c r="A37" s="486"/>
    </row>
    <row r="38" spans="1:1" s="3" customFormat="1" x14ac:dyDescent="0.2">
      <c r="A38" s="486"/>
    </row>
    <row r="39" spans="1:1" s="3" customFormat="1" x14ac:dyDescent="0.2">
      <c r="A39" s="486"/>
    </row>
    <row r="40" spans="1:1" s="3" customFormat="1" x14ac:dyDescent="0.2">
      <c r="A40" s="486"/>
    </row>
    <row r="41" spans="1:1" s="3" customFormat="1" x14ac:dyDescent="0.2">
      <c r="A41" s="486"/>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93"/>
      <c r="B66" s="494"/>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algorithmName="SHA-512" hashValue="jxZhCudp1W/62zZp3u2G4IzeNSm/s111nEYTHJXDCTLRUJm6gLVdAmBHiQ5W/c56RKNc/SNsrCyNKpC9yyjsDA==" saltValue="beHQDwkRFLxw5U1IwL4DNw=="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06" priority="1" stopIfTrue="1" operator="containsText" text="PĀRSNIEGTAS IZMAKSAS">
      <formula>NOT(ISERROR(SEARCH("PĀRSNIEGTAS IZMAKSAS",D7)))</formula>
    </cfRule>
  </conditionalFormatting>
  <conditionalFormatting sqref="F8:G9">
    <cfRule type="containsText" dxfId="105" priority="4" stopIfTrue="1" operator="containsText" text="PĀRSNIEGTAS IZMAKSAS">
      <formula>NOT(ISERROR(SEARCH("PĀRSNIEGTAS IZMAKSAS",F8)))</formula>
    </cfRule>
  </conditionalFormatting>
  <conditionalFormatting sqref="F12:G12">
    <cfRule type="containsText" dxfId="104" priority="3" stopIfTrue="1" operator="containsText" text="PĀRSNIEGTAS IZMAKSAS">
      <formula>NOT(ISERROR(SEARCH("PĀRSNIEGTAS IZMAKSAS",F12)))</formula>
    </cfRule>
  </conditionalFormatting>
  <conditionalFormatting sqref="J5:Y5">
    <cfRule type="cellIs" dxfId="103" priority="5" operator="equal">
      <formula>"x"</formula>
    </cfRule>
  </conditionalFormatting>
  <hyperlinks>
    <hyperlink ref="P3" r:id="rId1" xr:uid="{3DA16CE0-FC5E-4A30-9E1C-CE891C4FDCA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 type="list" allowBlank="1" showInputMessage="1" showErrorMessage="1" xr:uid="{63CB6F61-F668-4586-BA14-E3726F22CB46}">
          <x14:formula1>
            <xm:f>Dati!$J$7:$J$10</xm:f>
          </x14:formula1>
          <xm:sqref>I3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6cb4e8751614b04bc32e822f1ee2a6d">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d3a78f2c2ed71e527da5cb78e1f08db2"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2.xml><?xml version="1.0" encoding="utf-8"?>
<ds:datastoreItem xmlns:ds="http://schemas.openxmlformats.org/officeDocument/2006/customXml" ds:itemID="{09986F6F-21BE-4399-BC9D-9A4BFEEAF554}"/>
</file>

<file path=customXml/itemProps3.xml><?xml version="1.0" encoding="utf-8"?>
<ds:datastoreItem xmlns:ds="http://schemas.openxmlformats.org/officeDocument/2006/customXml" ds:itemID="{CC4C02C1-EB1C-437A-81F6-1E491E3D2AFA}">
  <ds:schemaRefs>
    <ds:schemaRef ds:uri="http://schemas.microsoft.com/office/2006/metadata/properties"/>
    <ds:schemaRef ds:uri="http://schemas.microsoft.com/office/infopath/2007/PartnerControls"/>
    <ds:schemaRef ds:uri="25a75a1d-8b78-49a6-8e4b-dbe94589a28d"/>
    <ds:schemaRef ds:uri="42144e59-5907-413f-b624-803f3a022d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Jānis Pērkons</cp:lastModifiedBy>
  <cp:revision/>
  <dcterms:created xsi:type="dcterms:W3CDTF">2021-09-03T12:41:26Z</dcterms:created>
  <dcterms:modified xsi:type="dcterms:W3CDTF">2024-06-28T08:01:52Z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